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C:\Users\natac\Desktop\"/>
    </mc:Choice>
  </mc:AlternateContent>
  <xr:revisionPtr revIDLastSave="0" documentId="13_ncr:1_{2E7DBE23-D944-437B-9E7C-1865A756B8C2}" xr6:coauthVersionLast="47" xr6:coauthVersionMax="47" xr10:uidLastSave="{00000000-0000-0000-0000-000000000000}"/>
  <bookViews>
    <workbookView xWindow="-110" yWindow="-110" windowWidth="25820" windowHeight="15500" tabRatio="608" activeTab="2" xr2:uid="{00000000-000D-0000-FFFF-FFFF00000000}"/>
  </bookViews>
  <sheets>
    <sheet name="Événement culturel" sheetId="3" r:id="rId1"/>
    <sheet name="Événement sportif" sheetId="26" r:id="rId2"/>
    <sheet name="Autre événement" sheetId="27" r:id="rId3"/>
    <sheet name="Budget exploitation VdF" sheetId="20" state="hidden" r:id="rId4"/>
    <sheet name="Nicati-de Luze" sheetId="4" state="hidden" r:id="rId5"/>
    <sheet name="Emilie Gourd" sheetId="6" state="hidden" r:id="rId6"/>
    <sheet name="Canton VD-Budget" sheetId="7" state="hidden" r:id="rId7"/>
    <sheet name="Canton VD-Financement" sheetId="8" state="hidden" r:id="rId8"/>
    <sheet name="Ville de Lausanne" sheetId="9" state="hidden" r:id="rId9"/>
    <sheet name="SSA" sheetId="10" state="hidden" r:id="rId10"/>
    <sheet name="Champoud" sheetId="17" state="hidden" r:id="rId11"/>
    <sheet name="Leenaards" sheetId="18" state="hidden" r:id="rId12"/>
    <sheet name="Fond. suisse des interprètes" sheetId="19" state="hidden" r:id="rId13"/>
    <sheet name="Fond. UBS pour la culture" sheetId="21" state="hidden" r:id="rId14"/>
    <sheet name="Fond. Ernst Göhner" sheetId="22" state="hidden" r:id="rId15"/>
    <sheet name="Fond. Famille Sandoz" sheetId="23" state="hidden" r:id="rId16"/>
    <sheet name="Fond. Nestlé pour l'Art" sheetId="24" state="hidden" r:id="rId17"/>
    <sheet name="Fond. Marcel Regamey" sheetId="25" state="hidden" r:id="rId18"/>
    <sheet name="Suisa" sheetId="11" state="hidden" r:id="rId19"/>
  </sheets>
  <definedNames>
    <definedName name="Date_graph">OFFSET(#REF!,0,0,COUNT(#REF!),1)</definedName>
    <definedName name="données_TCD">OFFSET(#REF!,0,0,COUNT(#REF!)+1,13)</definedName>
    <definedName name="Solde_cumulé">OFFSET(#REF!,0,0,COUNT(#REF!),1)</definedName>
    <definedName name="_xlnm.Print_Area" localSheetId="2">'Autre événement'!$A:$H</definedName>
    <definedName name="_xlnm.Print_Area" localSheetId="0">'Événement culturel'!$A:$H</definedName>
    <definedName name="_xlnm.Print_Area" localSheetId="8">'Ville de Lausanne'!$A$1:$O$112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7" i="27" l="1"/>
  <c r="H105" i="27"/>
  <c r="H97" i="27"/>
  <c r="H91" i="27"/>
  <c r="G81" i="27"/>
  <c r="A77" i="27"/>
  <c r="A78" i="27" s="1"/>
  <c r="A79" i="27" s="1"/>
  <c r="A80" i="27" s="1"/>
  <c r="A76" i="27"/>
  <c r="A75" i="27"/>
  <c r="G70" i="27"/>
  <c r="A64" i="27"/>
  <c r="A65" i="27" s="1"/>
  <c r="A66" i="27" s="1"/>
  <c r="A67" i="27" s="1"/>
  <c r="A68" i="27" s="1"/>
  <c r="A69" i="27" s="1"/>
  <c r="G59" i="27"/>
  <c r="A51" i="27"/>
  <c r="A52" i="27" s="1"/>
  <c r="A53" i="27" s="1"/>
  <c r="A54" i="27" s="1"/>
  <c r="A55" i="27" s="1"/>
  <c r="A56" i="27" s="1"/>
  <c r="A57" i="27" s="1"/>
  <c r="A58" i="27" s="1"/>
  <c r="G46" i="27"/>
  <c r="A39" i="27"/>
  <c r="A40" i="27" s="1"/>
  <c r="A41" i="27" s="1"/>
  <c r="A42" i="27" s="1"/>
  <c r="A43" i="27" s="1"/>
  <c r="A44" i="27" s="1"/>
  <c r="A45" i="27" s="1"/>
  <c r="G29" i="27"/>
  <c r="F28" i="27"/>
  <c r="A16" i="27"/>
  <c r="A17" i="27" s="1"/>
  <c r="A18" i="27" s="1"/>
  <c r="A19" i="27" s="1"/>
  <c r="A20" i="27" s="1"/>
  <c r="A21" i="27" s="1"/>
  <c r="A22" i="27" s="1"/>
  <c r="A23" i="27" s="1"/>
  <c r="A24" i="27" s="1"/>
  <c r="A25" i="27" s="1"/>
  <c r="A26" i="27" s="1"/>
  <c r="A27" i="27" s="1"/>
  <c r="G81" i="3"/>
  <c r="A75" i="3"/>
  <c r="A76" i="3" s="1"/>
  <c r="A77" i="3" s="1"/>
  <c r="A78" i="3" s="1"/>
  <c r="A79" i="3" s="1"/>
  <c r="A80" i="3" s="1"/>
  <c r="H105" i="3"/>
  <c r="H97" i="3"/>
  <c r="H91" i="3"/>
  <c r="A16" i="3"/>
  <c r="A17" i="3" s="1"/>
  <c r="A18" i="3" s="1"/>
  <c r="A19" i="3" s="1"/>
  <c r="A20" i="3" s="1"/>
  <c r="A21" i="3" s="1"/>
  <c r="A22" i="3" s="1"/>
  <c r="A23" i="3" s="1"/>
  <c r="A24" i="3" s="1"/>
  <c r="A25" i="3" s="1"/>
  <c r="A26" i="3" s="1"/>
  <c r="A27" i="3" s="1"/>
  <c r="A39" i="3"/>
  <c r="A40" i="3" s="1"/>
  <c r="A41" i="3" s="1"/>
  <c r="A42" i="3" s="1"/>
  <c r="A43" i="3" s="1"/>
  <c r="A44" i="3" s="1"/>
  <c r="A45" i="3" s="1"/>
  <c r="A51" i="3"/>
  <c r="A52" i="3" s="1"/>
  <c r="A53" i="3" s="1"/>
  <c r="A54" i="3" s="1"/>
  <c r="A55" i="3" s="1"/>
  <c r="A56" i="3" s="1"/>
  <c r="A57" i="3" s="1"/>
  <c r="A58" i="3" s="1"/>
  <c r="A64" i="3"/>
  <c r="A65" i="3" s="1"/>
  <c r="A66" i="3" s="1"/>
  <c r="A67" i="3" s="1"/>
  <c r="A68" i="3" s="1"/>
  <c r="A69" i="3" s="1"/>
  <c r="G31" i="27" l="1"/>
  <c r="G30" i="27"/>
  <c r="H107" i="3"/>
  <c r="H86" i="25"/>
  <c r="H84" i="25"/>
  <c r="H69" i="25"/>
  <c r="H90" i="25"/>
  <c r="G54" i="25"/>
  <c r="G55" i="25"/>
  <c r="G47" i="25"/>
  <c r="G46" i="25"/>
  <c r="G50" i="25"/>
  <c r="G39" i="25"/>
  <c r="G23" i="25"/>
  <c r="G24" i="25"/>
  <c r="G25" i="25" s="1"/>
  <c r="F21" i="25"/>
  <c r="F22" i="25" s="1"/>
  <c r="F20" i="25"/>
  <c r="F18" i="25"/>
  <c r="F17" i="25"/>
  <c r="F16" i="25"/>
  <c r="H86" i="24"/>
  <c r="H84" i="24"/>
  <c r="H69" i="24"/>
  <c r="H90" i="24" s="1"/>
  <c r="G55" i="24"/>
  <c r="G54" i="24"/>
  <c r="G59" i="24" s="1"/>
  <c r="G47" i="24"/>
  <c r="G46" i="24"/>
  <c r="G50" i="24" s="1"/>
  <c r="G39" i="24"/>
  <c r="G23" i="24"/>
  <c r="F21" i="24"/>
  <c r="F20" i="24"/>
  <c r="F18" i="24"/>
  <c r="F22" i="24" s="1"/>
  <c r="F17" i="24"/>
  <c r="F16" i="24"/>
  <c r="H70" i="23"/>
  <c r="H82" i="23"/>
  <c r="H84" i="23"/>
  <c r="G54" i="23"/>
  <c r="G55" i="23"/>
  <c r="G59" i="23" s="1"/>
  <c r="G47" i="23"/>
  <c r="G46" i="23"/>
  <c r="G50" i="23" s="1"/>
  <c r="G39" i="23"/>
  <c r="G23" i="23"/>
  <c r="G24" i="23" s="1"/>
  <c r="G25" i="23" s="1"/>
  <c r="F21" i="23"/>
  <c r="F20" i="23"/>
  <c r="F18" i="23"/>
  <c r="F17" i="23"/>
  <c r="F16" i="23"/>
  <c r="F22" i="23" s="1"/>
  <c r="H84" i="22"/>
  <c r="H70" i="22"/>
  <c r="G55" i="22"/>
  <c r="G54" i="22"/>
  <c r="G59" i="22" s="1"/>
  <c r="G47" i="22"/>
  <c r="G46" i="22"/>
  <c r="G39" i="22"/>
  <c r="G23" i="22"/>
  <c r="F21" i="22"/>
  <c r="F20" i="22"/>
  <c r="F18" i="22"/>
  <c r="H82" i="22"/>
  <c r="H88" i="22" s="1"/>
  <c r="F17" i="22"/>
  <c r="F16" i="22"/>
  <c r="F22" i="22" s="1"/>
  <c r="F18" i="21"/>
  <c r="H75" i="21" s="1"/>
  <c r="H84" i="21" s="1"/>
  <c r="H86" i="21"/>
  <c r="H76" i="21"/>
  <c r="H70" i="21"/>
  <c r="G55" i="21"/>
  <c r="G54" i="21"/>
  <c r="G59" i="21" s="1"/>
  <c r="G47" i="21"/>
  <c r="G46" i="21"/>
  <c r="G50" i="21" s="1"/>
  <c r="G39" i="21"/>
  <c r="G23" i="21"/>
  <c r="G24" i="21"/>
  <c r="G25" i="21" s="1"/>
  <c r="F21" i="21"/>
  <c r="F20" i="21"/>
  <c r="F17" i="21"/>
  <c r="F16" i="21"/>
  <c r="G23" i="20"/>
  <c r="F23" i="20"/>
  <c r="A7" i="20"/>
  <c r="A8" i="20" s="1"/>
  <c r="A9" i="20" s="1"/>
  <c r="A10" i="20" s="1"/>
  <c r="A11" i="20" s="1"/>
  <c r="A12" i="20" s="1"/>
  <c r="A13" i="20" s="1"/>
  <c r="A14" i="20" s="1"/>
  <c r="A15" i="20" s="1"/>
  <c r="A16" i="20" s="1"/>
  <c r="A17" i="20" s="1"/>
  <c r="A18" i="20" s="1"/>
  <c r="A19" i="20" s="1"/>
  <c r="A20" i="20" s="1"/>
  <c r="A21" i="20" s="1"/>
  <c r="A22" i="20" s="1"/>
  <c r="H86" i="19"/>
  <c r="H76" i="19"/>
  <c r="H70" i="19"/>
  <c r="G54" i="19"/>
  <c r="G55" i="19"/>
  <c r="G59" i="19"/>
  <c r="G47" i="19"/>
  <c r="G46" i="19"/>
  <c r="G50" i="19" s="1"/>
  <c r="G39" i="19"/>
  <c r="G23" i="19"/>
  <c r="F21" i="19"/>
  <c r="F20" i="19"/>
  <c r="F18" i="19"/>
  <c r="F17" i="19"/>
  <c r="F16" i="19"/>
  <c r="H86" i="18"/>
  <c r="H76" i="18"/>
  <c r="H70" i="18"/>
  <c r="G55" i="18"/>
  <c r="G54" i="18"/>
  <c r="G59" i="18" s="1"/>
  <c r="G47" i="18"/>
  <c r="G46" i="18"/>
  <c r="G39" i="18"/>
  <c r="G23" i="18"/>
  <c r="F21" i="18"/>
  <c r="F20" i="18"/>
  <c r="F18" i="18"/>
  <c r="H75" i="18" s="1"/>
  <c r="H84" i="18" s="1"/>
  <c r="H90" i="18" s="1"/>
  <c r="F17" i="18"/>
  <c r="F16" i="18"/>
  <c r="H86" i="17"/>
  <c r="H76" i="17"/>
  <c r="H70" i="17"/>
  <c r="G55" i="17"/>
  <c r="G54" i="17"/>
  <c r="G59" i="17" s="1"/>
  <c r="G47" i="17"/>
  <c r="G46" i="17"/>
  <c r="G50" i="17"/>
  <c r="G39" i="17"/>
  <c r="G23" i="17"/>
  <c r="G24" i="17"/>
  <c r="G25" i="17" s="1"/>
  <c r="F21" i="17"/>
  <c r="F20" i="17"/>
  <c r="F18" i="17"/>
  <c r="H75" i="17" s="1"/>
  <c r="F17" i="17"/>
  <c r="F16" i="17"/>
  <c r="G24" i="19"/>
  <c r="G25" i="19"/>
  <c r="G50" i="22"/>
  <c r="G24" i="22"/>
  <c r="G25" i="22"/>
  <c r="G27" i="22" s="1"/>
  <c r="G50" i="18"/>
  <c r="G24" i="18"/>
  <c r="G25" i="18" s="1"/>
  <c r="F22" i="17"/>
  <c r="G26" i="22"/>
  <c r="H85" i="11"/>
  <c r="H70" i="11"/>
  <c r="G55" i="11"/>
  <c r="G54" i="11"/>
  <c r="G59" i="11" s="1"/>
  <c r="G47" i="11"/>
  <c r="G46" i="11"/>
  <c r="G39" i="11"/>
  <c r="G23" i="11"/>
  <c r="F21" i="11"/>
  <c r="F20" i="11"/>
  <c r="F18" i="11"/>
  <c r="H75" i="11" s="1"/>
  <c r="H83" i="11" s="1"/>
  <c r="H89" i="11" s="1"/>
  <c r="F17" i="11"/>
  <c r="F16" i="11"/>
  <c r="F22" i="11" s="1"/>
  <c r="H85" i="10"/>
  <c r="H70" i="10"/>
  <c r="G55" i="10"/>
  <c r="G54" i="10"/>
  <c r="G47" i="10"/>
  <c r="G46" i="10"/>
  <c r="G39" i="10"/>
  <c r="G23" i="10"/>
  <c r="G24" i="10" s="1"/>
  <c r="G25" i="10" s="1"/>
  <c r="F21" i="10"/>
  <c r="F20" i="10"/>
  <c r="F18" i="10"/>
  <c r="F17" i="10"/>
  <c r="F16" i="10"/>
  <c r="K106" i="9"/>
  <c r="K110" i="9" s="1"/>
  <c r="K99" i="9"/>
  <c r="K90" i="9"/>
  <c r="N73" i="9"/>
  <c r="N63" i="9"/>
  <c r="N45" i="9"/>
  <c r="N44" i="9"/>
  <c r="N35" i="9"/>
  <c r="N36" i="9" s="1"/>
  <c r="H83" i="8"/>
  <c r="H81" i="8"/>
  <c r="H70" i="8"/>
  <c r="H65" i="8"/>
  <c r="H87" i="8" s="1"/>
  <c r="G55" i="8"/>
  <c r="G54" i="8"/>
  <c r="G47" i="8"/>
  <c r="G39" i="8"/>
  <c r="G23" i="8"/>
  <c r="F21" i="8"/>
  <c r="F20" i="8"/>
  <c r="F18" i="8"/>
  <c r="F17" i="8"/>
  <c r="F22" i="8" s="1"/>
  <c r="F16" i="8"/>
  <c r="H65" i="7"/>
  <c r="G47" i="7"/>
  <c r="H83" i="7"/>
  <c r="H81" i="7"/>
  <c r="H70" i="7"/>
  <c r="G55" i="7"/>
  <c r="G54" i="7"/>
  <c r="G59" i="7" s="1"/>
  <c r="G39" i="7"/>
  <c r="G23" i="7"/>
  <c r="G24" i="7" s="1"/>
  <c r="F21" i="7"/>
  <c r="F20" i="7"/>
  <c r="F18" i="7"/>
  <c r="F17" i="7"/>
  <c r="F16" i="7"/>
  <c r="F22" i="7" s="1"/>
  <c r="H83" i="6"/>
  <c r="H87" i="6" s="1"/>
  <c r="H81" i="6"/>
  <c r="H70" i="6"/>
  <c r="G55" i="6"/>
  <c r="G54" i="6"/>
  <c r="G47" i="6"/>
  <c r="G46" i="6"/>
  <c r="G50" i="6"/>
  <c r="G39" i="6"/>
  <c r="G23" i="6"/>
  <c r="G24" i="6" s="1"/>
  <c r="F16" i="6"/>
  <c r="F17" i="6"/>
  <c r="F18" i="6"/>
  <c r="F20" i="6"/>
  <c r="F21" i="6"/>
  <c r="H83" i="4"/>
  <c r="H81" i="4"/>
  <c r="H87" i="4" s="1"/>
  <c r="H70" i="4"/>
  <c r="G55" i="4"/>
  <c r="G54" i="4"/>
  <c r="G59" i="4" s="1"/>
  <c r="G47" i="4"/>
  <c r="G46" i="4"/>
  <c r="G50" i="4" s="1"/>
  <c r="G39" i="4"/>
  <c r="G23" i="4"/>
  <c r="G25" i="4" s="1"/>
  <c r="G26" i="4" s="1"/>
  <c r="G24" i="4"/>
  <c r="F21" i="4"/>
  <c r="F16" i="4"/>
  <c r="F17" i="4"/>
  <c r="F18" i="4"/>
  <c r="F20" i="4"/>
  <c r="G59" i="3"/>
  <c r="G70" i="3"/>
  <c r="G29" i="3"/>
  <c r="G46" i="3"/>
  <c r="G59" i="6"/>
  <c r="G50" i="11"/>
  <c r="F28" i="3"/>
  <c r="G59" i="8"/>
  <c r="N48" i="9"/>
  <c r="G59" i="10"/>
  <c r="G24" i="11"/>
  <c r="G25" i="11" s="1"/>
  <c r="G50" i="10"/>
  <c r="F22" i="10"/>
  <c r="H75" i="10"/>
  <c r="H83" i="10" s="1"/>
  <c r="G32" i="27" l="1"/>
  <c r="G33" i="27"/>
  <c r="G34" i="27" s="1"/>
  <c r="G108" i="27" s="1"/>
  <c r="H110" i="27" s="1"/>
  <c r="H89" i="10"/>
  <c r="G28" i="22"/>
  <c r="G89" i="22" s="1"/>
  <c r="F22" i="4"/>
  <c r="F22" i="19"/>
  <c r="F22" i="18"/>
  <c r="H84" i="17"/>
  <c r="H90" i="17" s="1"/>
  <c r="G25" i="7"/>
  <c r="G26" i="7" s="1"/>
  <c r="G27" i="7" s="1"/>
  <c r="G28" i="7" s="1"/>
  <c r="G88" i="7" s="1"/>
  <c r="F22" i="6"/>
  <c r="F22" i="21"/>
  <c r="G59" i="25"/>
  <c r="H88" i="23"/>
  <c r="H87" i="7"/>
  <c r="H90" i="21"/>
  <c r="G46" i="8"/>
  <c r="G50" i="8" s="1"/>
  <c r="G30" i="3"/>
  <c r="G31" i="3" s="1"/>
  <c r="G32" i="3" s="1"/>
  <c r="G26" i="17"/>
  <c r="G27" i="17" s="1"/>
  <c r="G28" i="17" s="1"/>
  <c r="G91" i="17" s="1"/>
  <c r="G26" i="21"/>
  <c r="G27" i="21"/>
  <c r="G26" i="25"/>
  <c r="G27" i="25" s="1"/>
  <c r="G28" i="25" s="1"/>
  <c r="G26" i="10"/>
  <c r="G27" i="10" s="1"/>
  <c r="G28" i="10" s="1"/>
  <c r="G90" i="10" s="1"/>
  <c r="G26" i="18"/>
  <c r="G27" i="18"/>
  <c r="G28" i="18" s="1"/>
  <c r="G91" i="18" s="1"/>
  <c r="G25" i="24"/>
  <c r="G26" i="23"/>
  <c r="G27" i="23" s="1"/>
  <c r="G28" i="23" s="1"/>
  <c r="G89" i="23" s="1"/>
  <c r="N37" i="9"/>
  <c r="N38" i="9"/>
  <c r="N39" i="9" s="1"/>
  <c r="K112" i="9" s="1"/>
  <c r="G26" i="11"/>
  <c r="G27" i="11"/>
  <c r="G28" i="11" s="1"/>
  <c r="G90" i="11" s="1"/>
  <c r="G46" i="7"/>
  <c r="G50" i="7" s="1"/>
  <c r="G24" i="8"/>
  <c r="G25" i="8" s="1"/>
  <c r="G26" i="19"/>
  <c r="G27" i="19" s="1"/>
  <c r="G28" i="19" s="1"/>
  <c r="G91" i="19" s="1"/>
  <c r="H75" i="19"/>
  <c r="H84" i="19" s="1"/>
  <c r="H90" i="19" s="1"/>
  <c r="G24" i="24"/>
  <c r="G27" i="4"/>
  <c r="G28" i="4" s="1"/>
  <c r="G88" i="4" s="1"/>
  <c r="G25" i="6"/>
  <c r="G91" i="25" l="1"/>
  <c r="G28" i="21"/>
  <c r="G91" i="21" s="1"/>
  <c r="G33" i="3"/>
  <c r="G34" i="3" s="1"/>
  <c r="G26" i="8"/>
  <c r="G27" i="8" s="1"/>
  <c r="G28" i="8" s="1"/>
  <c r="G88" i="8" s="1"/>
  <c r="G26" i="6"/>
  <c r="G27" i="6"/>
  <c r="G28" i="6" s="1"/>
  <c r="G88" i="6" s="1"/>
  <c r="G26" i="24"/>
  <c r="G27" i="24" s="1"/>
  <c r="G28" i="24" s="1"/>
  <c r="G91" i="24" s="1"/>
  <c r="G108" i="3" l="1"/>
  <c r="H110" i="3" s="1"/>
</calcChain>
</file>

<file path=xl/sharedStrings.xml><?xml version="1.0" encoding="utf-8"?>
<sst xmlns="http://schemas.openxmlformats.org/spreadsheetml/2006/main" count="1705" uniqueCount="289">
  <si>
    <t>Décorateur</t>
  </si>
  <si>
    <t>Régisseur(s)</t>
  </si>
  <si>
    <t>Compositeur (création musique)</t>
  </si>
  <si>
    <t>1.</t>
  </si>
  <si>
    <t>2.</t>
  </si>
  <si>
    <t>3.</t>
  </si>
  <si>
    <t>4.</t>
  </si>
  <si>
    <t>5.</t>
  </si>
  <si>
    <t>6.</t>
  </si>
  <si>
    <t>7.</t>
  </si>
  <si>
    <t>8.</t>
  </si>
  <si>
    <t>A.</t>
  </si>
  <si>
    <t>Costumier(s) / couturière(s)</t>
  </si>
  <si>
    <t>9.</t>
  </si>
  <si>
    <t>Total I</t>
  </si>
  <si>
    <t>Total II</t>
  </si>
  <si>
    <t>Metteur en scène</t>
  </si>
  <si>
    <t>Constructeur(s) décor</t>
  </si>
  <si>
    <t>10.</t>
  </si>
  <si>
    <t>Dramaturge</t>
  </si>
  <si>
    <t>11.</t>
  </si>
  <si>
    <t>12.</t>
  </si>
  <si>
    <t>Eclairagiste (création éclairage)</t>
  </si>
  <si>
    <t>B.</t>
  </si>
  <si>
    <t>Frais de production</t>
  </si>
  <si>
    <t>Décor</t>
  </si>
  <si>
    <t>Maquillage / masques / perruques</t>
  </si>
  <si>
    <t>Matériel (son, lumière, photo, vidéo, etc.)</t>
  </si>
  <si>
    <t>Costumes</t>
  </si>
  <si>
    <t>Fourniture(s) / accessoires</t>
  </si>
  <si>
    <t>Divers</t>
  </si>
  <si>
    <t>TOTAL FRAIS DE PRODUCTION</t>
  </si>
  <si>
    <t>C.</t>
  </si>
  <si>
    <t>Frais d'exploitation</t>
  </si>
  <si>
    <t>Administration</t>
  </si>
  <si>
    <t>Frais d'administration</t>
  </si>
  <si>
    <t>a) transport</t>
  </si>
  <si>
    <t>b) logement</t>
  </si>
  <si>
    <t>c) nourriture</t>
  </si>
  <si>
    <t>Droits d'auteur</t>
  </si>
  <si>
    <t>Impôt sur les divertissements</t>
  </si>
  <si>
    <t>Régie (lumière et son)</t>
  </si>
  <si>
    <t>Divers (audition, etc.)</t>
  </si>
  <si>
    <t>TOTAL FRAIS D'EXPLOITATION</t>
  </si>
  <si>
    <t>D.</t>
  </si>
  <si>
    <t>Publicité</t>
  </si>
  <si>
    <t>Papillons / programmes</t>
  </si>
  <si>
    <t>Mailings (envois fichiers)</t>
  </si>
  <si>
    <t>Dossier de presse / promotions diverses</t>
  </si>
  <si>
    <t>TOTAL PUBLICITE</t>
  </si>
  <si>
    <t>RECETTES</t>
  </si>
  <si>
    <t>Recettes propres escomptées</t>
  </si>
  <si>
    <t>Canton de Vaud</t>
  </si>
  <si>
    <t>TOTAL SUBVENTIONS PUBLIQUES</t>
  </si>
  <si>
    <t>TOTAL SOUTIENS PRIVES</t>
  </si>
  <si>
    <t>Coproduction</t>
  </si>
  <si>
    <t>E.</t>
  </si>
  <si>
    <t>Pré-achat</t>
  </si>
  <si>
    <t>Salaires et charges sociales de production</t>
  </si>
  <si>
    <t>Chorégraphe</t>
  </si>
  <si>
    <t>Location de la salle de répétition</t>
  </si>
  <si>
    <t>Honoraires pour indépendants</t>
  </si>
  <si>
    <t>TOTAL HONORAIRES</t>
  </si>
  <si>
    <t xml:space="preserve"> </t>
  </si>
  <si>
    <t>Comédiennes-chanteuses</t>
  </si>
  <si>
    <t>Lausanne</t>
  </si>
  <si>
    <t>SSA (soutien à la composition)</t>
  </si>
  <si>
    <t>SSA (soutien à l'écriture)</t>
  </si>
  <si>
    <t>Direction musicale</t>
  </si>
  <si>
    <t>Fondation Emilie Gourd</t>
  </si>
  <si>
    <t>Fondation de Famille Sandoz</t>
  </si>
  <si>
    <t>Service culturel Migros</t>
  </si>
  <si>
    <t>Fondation Suisa</t>
  </si>
  <si>
    <t xml:space="preserve">Fondation Leenaards </t>
  </si>
  <si>
    <t xml:space="preserve">Fondation Ernst Göhner </t>
  </si>
  <si>
    <t xml:space="preserve">Fondation Nestlé pour l'Art </t>
  </si>
  <si>
    <t>Loterie Romande</t>
  </si>
  <si>
    <t>Fondation Champoud</t>
  </si>
  <si>
    <t>Coaching vocal</t>
  </si>
  <si>
    <t>Publicité dans la presse</t>
  </si>
  <si>
    <t>Affiches : conception</t>
  </si>
  <si>
    <t>Affiches : impression / pose</t>
  </si>
  <si>
    <t>Dépenses</t>
  </si>
  <si>
    <t>1</t>
  </si>
  <si>
    <t>2</t>
  </si>
  <si>
    <t>3</t>
  </si>
  <si>
    <t>4</t>
  </si>
  <si>
    <t>5</t>
  </si>
  <si>
    <t>6</t>
  </si>
  <si>
    <t>7</t>
  </si>
  <si>
    <t>8</t>
  </si>
  <si>
    <t>9</t>
  </si>
  <si>
    <t>10</t>
  </si>
  <si>
    <t>11</t>
  </si>
  <si>
    <t>Recettes</t>
  </si>
  <si>
    <t>Total des recettes (A+B+C+D+E)</t>
  </si>
  <si>
    <t>Total des dépenses (A+B+C+D)</t>
  </si>
  <si>
    <t>Défraiements des artistes</t>
  </si>
  <si>
    <t>" COCOTTE-MINUTE" - BUDGET DE CRÉATION</t>
  </si>
  <si>
    <r>
      <t>"</t>
    </r>
    <r>
      <rPr>
        <sz val="10"/>
        <rFont val="NeueHaasGroteskDisp Std"/>
        <family val="2"/>
      </rPr>
      <t>+</t>
    </r>
    <r>
      <rPr>
        <sz val="10"/>
        <color indexed="9"/>
        <rFont val="NeueHaasGroteskDisp Std"/>
        <family val="2"/>
      </rPr>
      <t>""</t>
    </r>
    <r>
      <rPr>
        <sz val="10"/>
        <rFont val="NeueHaasGroteskDisp Std"/>
        <family val="2"/>
      </rPr>
      <t xml:space="preserve"> Vacances : 8.33 %</t>
    </r>
  </si>
  <si>
    <r>
      <t>"</t>
    </r>
    <r>
      <rPr>
        <sz val="10"/>
        <rFont val="NeueHaasGroteskDisp Std"/>
        <family val="2"/>
      </rPr>
      <t>+</t>
    </r>
    <r>
      <rPr>
        <sz val="10"/>
        <color indexed="9"/>
        <rFont val="NeueHaasGroteskDisp Std"/>
        <family val="2"/>
      </rPr>
      <t xml:space="preserve">" </t>
    </r>
    <r>
      <rPr>
        <sz val="10"/>
        <rFont val="NeueHaasGroteskDisp Std"/>
        <family val="2"/>
      </rPr>
      <t>Charges patronales : 14-19 % (AVS, chômage, AC non prof., 2ème pilier)</t>
    </r>
  </si>
  <si>
    <t>TOTAL II</t>
  </si>
  <si>
    <t>Commune de Lausanne</t>
  </si>
  <si>
    <t>Salaires</t>
  </si>
  <si>
    <t>Décor (matériel, construction, transport)</t>
  </si>
  <si>
    <t>Subventions publiques sollicitées</t>
  </si>
  <si>
    <t>Soutiens privés sollicités</t>
  </si>
  <si>
    <t>Fondation Nicati Deluze</t>
  </si>
  <si>
    <t>SSA</t>
  </si>
  <si>
    <t>Fondation Nicati-de Luze</t>
  </si>
  <si>
    <t>Demandé</t>
  </si>
  <si>
    <t>Budget prévisionnel</t>
  </si>
  <si>
    <t>Plan de financement</t>
  </si>
  <si>
    <t>Total des dépenses</t>
  </si>
  <si>
    <t>Total des recettes</t>
  </si>
  <si>
    <t>Budget de création</t>
  </si>
  <si>
    <t>Afin de faciliter le travail des porteurs de projets, ce formulaire budgétaire a été homogénéisé avec celui du Fonds Cantonal des arts de la scène. Les commissions n'en continuent pas moins de travailler de manière autonome en appliquant leurs critères d'appréciation respectifs.</t>
  </si>
  <si>
    <t>D’entente avec la CORODIS, le budget de création récapitule les charges et les produits prévisionnels liés à la création d’un spectacle jusqu’à la dernière représentation donnée dans le lieu de création. Dans le cadre d’une coproduction, le budget de création ne fait apparaitre que les sommes apportées par un coproducteur allant au-delà du prix de cession des représentations qu’il accueille.</t>
  </si>
  <si>
    <t xml:space="preserve">Nom de la création : </t>
  </si>
  <si>
    <t>Cocotte-Minute</t>
  </si>
  <si>
    <r>
      <rPr>
        <b/>
        <sz val="9"/>
        <rFont val="Arial"/>
        <family val="2"/>
      </rPr>
      <t xml:space="preserve">Durée de répétition:
</t>
    </r>
    <r>
      <rPr>
        <sz val="9"/>
        <rFont val="Arial"/>
        <family val="2"/>
      </rPr>
      <t>(en semaines)</t>
    </r>
  </si>
  <si>
    <t>Représentations (nombre)</t>
  </si>
  <si>
    <t>DÉPENSES</t>
  </si>
  <si>
    <t xml:space="preserve">A.   </t>
  </si>
  <si>
    <t xml:space="preserve">HONORAIRES / SALAIRES ET CHARGES SOCIALES DE PRODUCTION  </t>
  </si>
  <si>
    <r>
      <rPr>
        <b/>
        <sz val="9"/>
        <rFont val="Arial"/>
        <family val="2"/>
      </rPr>
      <t xml:space="preserve">HONORAIRES
</t>
    </r>
    <r>
      <rPr>
        <sz val="9"/>
        <rFont val="Arial"/>
        <family val="2"/>
      </rPr>
      <t>(pour les
indépendants)</t>
    </r>
  </si>
  <si>
    <t>SALAIRES (répét.+représent.)</t>
  </si>
  <si>
    <r>
      <rPr>
        <sz val="9"/>
        <rFont val="Arial"/>
        <family val="2"/>
      </rPr>
      <t>Salaire mensuel
brut</t>
    </r>
  </si>
  <si>
    <t>Nbre
semaines de travail</t>
  </si>
  <si>
    <t>Salaire budgétisé</t>
  </si>
  <si>
    <t>Metteur en scène / Chorégraphe</t>
  </si>
  <si>
    <t>Assistant metteur en scène / Chorégraphe</t>
  </si>
  <si>
    <r>
      <t>Technicien(s) (</t>
    </r>
    <r>
      <rPr>
        <sz val="8"/>
        <color rgb="FF000000"/>
        <rFont val="Arial"/>
        <family val="2"/>
      </rPr>
      <t>autres que régisseurs lumière ou son pendant les représentations</t>
    </r>
    <r>
      <rPr>
        <sz val="10"/>
        <color rgb="FF000000"/>
        <rFont val="Arial"/>
        <family val="2"/>
      </rPr>
      <t>)</t>
    </r>
  </si>
  <si>
    <t>Costumier(s) – couturière(s)</t>
  </si>
  <si>
    <t>Autre(s): coatch vocal et direction musicale</t>
  </si>
  <si>
    <t>NOMBRE D’INTERPRETE(S) :</t>
  </si>
  <si>
    <t>(Hommes)</t>
  </si>
  <si>
    <t>Nbre</t>
  </si>
  <si>
    <t>(Femmes)</t>
  </si>
  <si>
    <t>(Enfants)</t>
  </si>
  <si>
    <t>TOTAL 1 Honoraires/Salaires</t>
  </si>
  <si>
    <t>+ Vacances : 8,33%</t>
  </si>
  <si>
    <t>TOTAL 2</t>
  </si>
  <si>
    <r>
      <t xml:space="preserve">+ charges patronales : 17%-18% </t>
    </r>
    <r>
      <rPr>
        <sz val="8"/>
        <color rgb="FF000000"/>
        <rFont val="Arial"/>
        <family val="2"/>
      </rPr>
      <t>(chômage, ass. accident non prof., 2ème pilier)</t>
    </r>
  </si>
  <si>
    <t>TOTAL 3</t>
  </si>
  <si>
    <t>TOTAL A = TOTAL III + TOTAL HONORAIRES</t>
  </si>
  <si>
    <t xml:space="preserve">B.       </t>
  </si>
  <si>
    <t>FRAIS DE PRODUCTION</t>
  </si>
  <si>
    <t>Matériel</t>
  </si>
  <si>
    <t>Fourniture(s) - accessoires</t>
  </si>
  <si>
    <t>TOTAL B</t>
  </si>
  <si>
    <t xml:space="preserve">C.       </t>
  </si>
  <si>
    <t>FRAIS D'EXPLOITATION</t>
  </si>
  <si>
    <t>Salaire ou honoraires de l’administrateur</t>
  </si>
  <si>
    <t>Salaire ou honoraires du chargé de diffusion</t>
  </si>
  <si>
    <t>Défraiements.- (Pour chaque poste, indiquer le nombre d’artistes défrayés)</t>
  </si>
  <si>
    <t>Location de salle</t>
  </si>
  <si>
    <t>Location matériel son et lumière</t>
  </si>
  <si>
    <t>TOTAL C</t>
  </si>
  <si>
    <r>
      <t xml:space="preserve">D.      </t>
    </r>
    <r>
      <rPr>
        <b/>
        <u/>
        <sz val="10"/>
        <rFont val="Arial"/>
        <family val="2"/>
      </rPr>
      <t xml:space="preserve"> </t>
    </r>
  </si>
  <si>
    <t>PUBLICITE</t>
  </si>
  <si>
    <t>Salaire ou honoraires attaché de presse</t>
  </si>
  <si>
    <t>Affiches : impression - pose</t>
  </si>
  <si>
    <t>Flyers - programmes</t>
  </si>
  <si>
    <t>Dossier de presse</t>
  </si>
  <si>
    <t>TOTAL D</t>
  </si>
  <si>
    <r>
      <t xml:space="preserve">A.      </t>
    </r>
    <r>
      <rPr>
        <b/>
        <u/>
        <sz val="10"/>
        <rFont val="Arial"/>
        <family val="2"/>
      </rPr>
      <t>RECETTES PROPRES ESCOMPTEES</t>
    </r>
  </si>
  <si>
    <t>- nombre de places de la salle:</t>
  </si>
  <si>
    <t>- nombre de représentations:</t>
  </si>
  <si>
    <t>- prix des places:</t>
  </si>
  <si>
    <t>A. TOTAL RECETTES ESCOMPTEES</t>
  </si>
  <si>
    <t xml:space="preserve">B. </t>
  </si>
  <si>
    <t>SUBVENTIONS PUBLIQUES</t>
  </si>
  <si>
    <t>- Canton de Vaud</t>
  </si>
  <si>
    <t xml:space="preserve">- Commune de </t>
  </si>
  <si>
    <t xml:space="preserve">subvention confirmée </t>
  </si>
  <si>
    <t>non</t>
  </si>
  <si>
    <t xml:space="preserve">- Autre : </t>
  </si>
  <si>
    <t>………………………………..</t>
  </si>
  <si>
    <t>B. TOTAL SUBVENTIONS PUBLIQUES</t>
  </si>
  <si>
    <t xml:space="preserve">C. </t>
  </si>
  <si>
    <t>SOUTIENS PRIVÉS (fondations, mécènes, sponsors, etc.)</t>
  </si>
  <si>
    <t>Loterie romande</t>
  </si>
  <si>
    <t>C. TOTAL SOUTIENS PRIVÉS</t>
  </si>
  <si>
    <t xml:space="preserve">D. </t>
  </si>
  <si>
    <t>COPRODUCTION</t>
  </si>
  <si>
    <t>Théâtre du Pré-aux-Moines</t>
  </si>
  <si>
    <t>oui</t>
  </si>
  <si>
    <t xml:space="preserve">D. TOTAL COPRODUCTION </t>
  </si>
  <si>
    <t xml:space="preserve">E. TOTAL PRE-ACHAT </t>
  </si>
  <si>
    <r>
      <rPr>
        <b/>
        <sz val="11"/>
        <rFont val="Arial"/>
        <family val="2"/>
      </rPr>
      <t>TOTAL DES RECETTES (A+B+C+D+E)</t>
    </r>
  </si>
  <si>
    <r>
      <rPr>
        <b/>
        <sz val="11"/>
        <rFont val="Arial"/>
        <family val="2"/>
      </rPr>
      <t>TOTAL DES DEPENSES (A+B+C+D)</t>
    </r>
  </si>
  <si>
    <t>Refusé</t>
  </si>
  <si>
    <t>Charges</t>
  </si>
  <si>
    <t>Accordé</t>
  </si>
  <si>
    <t>Obtenu</t>
  </si>
  <si>
    <t>En cours</t>
  </si>
  <si>
    <t>Sollicité</t>
  </si>
  <si>
    <t>Fondation Suisse des Interprètes</t>
  </si>
  <si>
    <t>Cotisations membres</t>
  </si>
  <si>
    <t>Commande à Valentin Villard</t>
  </si>
  <si>
    <t>Subventions et dons</t>
  </si>
  <si>
    <t>Vente CD et goodies</t>
  </si>
  <si>
    <t>Impôts et assurances</t>
  </si>
  <si>
    <t>Frais CCP</t>
  </si>
  <si>
    <t>Sites web</t>
  </si>
  <si>
    <t>Frais divers</t>
  </si>
  <si>
    <t>Production "Cocotte-Minute"</t>
  </si>
  <si>
    <t xml:space="preserve">TOTAL </t>
  </si>
  <si>
    <t>Revenus</t>
  </si>
  <si>
    <t>Inscriptions Europa Cantat 2021</t>
  </si>
  <si>
    <t>Vente concerts "Europa Cantat"</t>
  </si>
  <si>
    <t>Cachet direction concerts "Europa Cantat"</t>
  </si>
  <si>
    <t>Cotisations Europa Cantat Suisse</t>
  </si>
  <si>
    <t>Ventes "Cocotte-Minute"</t>
  </si>
  <si>
    <t>VOIX DE FEMMES - BUDGET D'EXPLOITATION 2021</t>
  </si>
  <si>
    <t>Salle répétitions "Europa Cantat"</t>
  </si>
  <si>
    <t>Fondation UBS pour la Culture</t>
  </si>
  <si>
    <t>Fondation de Philanthropique Famille Sandoz</t>
  </si>
  <si>
    <t>Fondation suisse des artistes et interprètes SIS</t>
  </si>
  <si>
    <t>Fondation Regamey</t>
  </si>
  <si>
    <t>Administration / Billetterie / Personnel de salle</t>
  </si>
  <si>
    <t>Taxe sur le divertissement</t>
  </si>
  <si>
    <t>Scénographe</t>
  </si>
  <si>
    <t>Différence</t>
  </si>
  <si>
    <t>TITRE DU PROJET</t>
  </si>
  <si>
    <t>Recettes de billetterie</t>
  </si>
  <si>
    <t>Recettes boissons &amp; nourriture (bar)</t>
  </si>
  <si>
    <t>TOTAL RECETTES PROPRES</t>
  </si>
  <si>
    <t>Echallens Région Tourisme</t>
  </si>
  <si>
    <t>Total des financements</t>
  </si>
  <si>
    <t>Artistes</t>
  </si>
  <si>
    <t>Technicien·ne·s</t>
  </si>
  <si>
    <t>Direction artistique</t>
  </si>
  <si>
    <t>Direction technique</t>
  </si>
  <si>
    <t>Droits d'auteur (Suisa / SSA)</t>
  </si>
  <si>
    <t>Constructeur·ice décor</t>
  </si>
  <si>
    <t>Chargé·e de production</t>
  </si>
  <si>
    <t>Accueil et billetterie</t>
  </si>
  <si>
    <t>Costumes et maquillage</t>
  </si>
  <si>
    <t>Location de matériel technique</t>
  </si>
  <si>
    <t>Achat de matériel technique</t>
  </si>
  <si>
    <t>Frais électricité</t>
  </si>
  <si>
    <t>Transport de matériel</t>
  </si>
  <si>
    <t>Assurances</t>
  </si>
  <si>
    <t>Hébergement et caterine artistes et techniciens</t>
  </si>
  <si>
    <t>Autres</t>
  </si>
  <si>
    <t>Location du lieu / de la salle / de l’espace public</t>
  </si>
  <si>
    <t>Sécurité (agents, barrières, prévention des risques)</t>
  </si>
  <si>
    <t>Frais de billetterie (plateforme de vente, commission)</t>
  </si>
  <si>
    <t>Nettoyage avant, pendant et après l’événement</t>
  </si>
  <si>
    <t>Autorisations administratives (POCAMA, demandes communales, permis spéciaux)</t>
  </si>
  <si>
    <t>Création et impression d’affiches, flyers, brochures</t>
  </si>
  <si>
    <t>Achat d’espaces publicitaires (presse, radio, affichage public, digital)</t>
  </si>
  <si>
    <t>Production de contenus audiovisuels (teasers, spots, captations)</t>
  </si>
  <si>
    <t>Relations presse et attaché de presse</t>
  </si>
  <si>
    <t>Partenariats médias et influenceurs</t>
  </si>
  <si>
    <t>Recettes autres ventes (merchandising, etc.)</t>
  </si>
  <si>
    <t>Ventes publicités/sponsoring</t>
  </si>
  <si>
    <t>Soutiens privés sollicités (fondations et autres organismes de soutien)</t>
  </si>
  <si>
    <t>- Ce document est à joindre à votre dossier de demande de soutien -</t>
  </si>
  <si>
    <t>&lt;</t>
  </si>
  <si>
    <t>Total des salaires hors vacances</t>
  </si>
  <si>
    <t>Total des honoraires des indépendants</t>
  </si>
  <si>
    <t>TOTAL RÉMUNÉRATIONS</t>
  </si>
  <si>
    <t>Pourcentage compensation vacances</t>
  </si>
  <si>
    <t>Total des salaires vacances incluses</t>
  </si>
  <si>
    <t>Pourcentage charges patronales, montant du pourcentage à ajuster (F30)</t>
  </si>
  <si>
    <t>Total des salaires toutes charges comprises</t>
  </si>
  <si>
    <t>Total des salaires et des honoraires indépendants</t>
  </si>
  <si>
    <t>Frais de promotion sur les réseaux sociaux et site internet</t>
  </si>
  <si>
    <t>Créez un ficher pdf et joindre à votre demande</t>
  </si>
  <si>
    <t>Saisissez le nom de votre événement</t>
  </si>
  <si>
    <t>Location de vaisselle / verres recyclable</t>
  </si>
  <si>
    <t>Matériel de promotion (bâches, signalétique, etc.)</t>
  </si>
  <si>
    <t>Financement participatif (crownfounding)</t>
  </si>
  <si>
    <t>Indiquez les montants dédiés aux rémunérations pour les postes qui ne sont pas assurés par des bénévoles</t>
  </si>
  <si>
    <t>Salaires
(hors vacances)</t>
  </si>
  <si>
    <t>Autres frais</t>
  </si>
  <si>
    <r>
      <t>"</t>
    </r>
    <r>
      <rPr>
        <sz val="10"/>
        <rFont val="NeueHaasGroteskDisp Std"/>
        <family val="2"/>
      </rPr>
      <t>+</t>
    </r>
    <r>
      <rPr>
        <sz val="10"/>
        <color indexed="9"/>
        <rFont val="NeueHaasGroteskDisp Std"/>
        <family val="2"/>
      </rPr>
      <t>""</t>
    </r>
    <r>
      <rPr>
        <sz val="10"/>
        <rFont val="NeueHaasGroteskDisp Std"/>
        <family val="2"/>
      </rPr>
      <t xml:space="preserve"> Vacances : 8.33 % / 10.64%</t>
    </r>
    <r>
      <rPr>
        <sz val="10"/>
        <color indexed="9"/>
        <rFont val="NeueHaasGroteskDisp Std"/>
        <family val="2"/>
      </rPr>
      <t xml:space="preserve"> (incluses)</t>
    </r>
  </si>
  <si>
    <r>
      <t>"</t>
    </r>
    <r>
      <rPr>
        <sz val="10"/>
        <rFont val="NeueHaasGroteskDisp Std"/>
        <family val="2"/>
      </rPr>
      <t>+</t>
    </r>
    <r>
      <rPr>
        <sz val="10"/>
        <color indexed="9"/>
        <rFont val="NeueHaasGroteskDisp Std"/>
        <family val="2"/>
      </rPr>
      <t xml:space="preserve">" </t>
    </r>
    <r>
      <rPr>
        <sz val="10"/>
        <rFont val="NeueHaasGroteskDisp Std"/>
        <family val="2"/>
      </rPr>
      <t>Charges patronales : 14-20 % (AVS, AC, LPP, etc.)</t>
    </r>
  </si>
  <si>
    <t>Commune de XXXXX</t>
  </si>
  <si>
    <t>Nombre de dates dans le Gros de Vaud</t>
  </si>
  <si>
    <t>Nombre de bénévoles</t>
  </si>
  <si>
    <t>Nombre de professionnel·le·s</t>
  </si>
  <si>
    <t>Administration / Gestion</t>
  </si>
  <si>
    <t>Taxes</t>
  </si>
  <si>
    <t>Production de contenus audiovisuels (teasers, spots, reportage)</t>
  </si>
  <si>
    <t>En cours de création. Veuillez envoyer un mail à region@echallens-tourisme.ch afin de recevoir le document dès qu'il sera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</si>
</sst>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_-* #,##0.00\ _C_H_F_-;\-* #,##0.00\ _C_H_F_-;_-* &quot;-&quot;??\ _C_H_F_-;_-@_-"/>
  </numFmts>
  <fonts count="39" x14ac:knownFonts="1">
    <font>
      <sz val="10"/>
      <name val="Arial"/>
    </font>
    <font>
      <sz val="8"/>
      <name val="Arial"/>
      <family val="2"/>
    </font>
    <font>
      <b/>
      <sz val="14"/>
      <color indexed="9"/>
      <name val="NeueHaasGroteskDisp Std"/>
      <family val="2"/>
    </font>
    <font>
      <sz val="10"/>
      <name val="NeueHaasGroteskDisp Std"/>
      <family val="2"/>
    </font>
    <font>
      <sz val="11"/>
      <name val="NeueHaasGroteskDisp Std"/>
      <family val="2"/>
    </font>
    <font>
      <b/>
      <sz val="11"/>
      <name val="NeueHaasGroteskDisp Std"/>
      <family val="2"/>
    </font>
    <font>
      <sz val="9"/>
      <name val="NeueHaasGroteskDisp Std"/>
      <family val="2"/>
    </font>
    <font>
      <b/>
      <sz val="10"/>
      <name val="NeueHaasGroteskDisp Std"/>
      <family val="2"/>
    </font>
    <font>
      <sz val="10"/>
      <color indexed="9"/>
      <name val="NeueHaasGroteskDisp Std"/>
      <family val="2"/>
    </font>
    <font>
      <b/>
      <sz val="11"/>
      <color theme="0"/>
      <name val="NeueHaasGroteskDisp Std"/>
      <family val="2"/>
    </font>
    <font>
      <sz val="10"/>
      <color rgb="FF00B050"/>
      <name val="NeueHaasGroteskDisp Std"/>
      <family val="2"/>
    </font>
    <font>
      <sz val="10"/>
      <name val="Arial"/>
      <family val="2"/>
    </font>
    <font>
      <sz val="10"/>
      <color rgb="FF000000"/>
      <name val="Times New Roman"/>
      <family val="1"/>
    </font>
    <font>
      <sz val="10"/>
      <color rgb="FF000000"/>
      <name val="Arial"/>
      <family val="2"/>
    </font>
    <font>
      <b/>
      <sz val="14"/>
      <name val="Arial"/>
      <family val="2"/>
    </font>
    <font>
      <b/>
      <sz val="9"/>
      <name val="Arial"/>
      <family val="2"/>
    </font>
    <font>
      <b/>
      <sz val="9"/>
      <color rgb="FFFF0000"/>
      <name val="Arial"/>
      <family val="2"/>
    </font>
    <font>
      <sz val="11"/>
      <name val="Arial"/>
      <family val="2"/>
    </font>
    <font>
      <sz val="9"/>
      <name val="Arial"/>
      <family val="2"/>
    </font>
    <font>
      <b/>
      <sz val="12"/>
      <name val="Arial"/>
      <family val="2"/>
    </font>
    <font>
      <b/>
      <sz val="10"/>
      <name val="Arial"/>
      <family val="2"/>
    </font>
    <font>
      <b/>
      <u/>
      <sz val="10"/>
      <color rgb="FF000000"/>
      <name val="Arial"/>
      <family val="2"/>
    </font>
    <font>
      <sz val="8"/>
      <color rgb="FF000000"/>
      <name val="Arial"/>
      <family val="2"/>
    </font>
    <font>
      <b/>
      <sz val="10"/>
      <color rgb="FF000000"/>
      <name val="Arial"/>
      <family val="2"/>
    </font>
    <font>
      <b/>
      <u/>
      <sz val="10"/>
      <name val="Arial"/>
      <family val="2"/>
    </font>
    <font>
      <b/>
      <sz val="11"/>
      <name val="Arial"/>
      <family val="2"/>
    </font>
    <font>
      <b/>
      <sz val="10"/>
      <color theme="0"/>
      <name val="Arial"/>
      <family val="2"/>
    </font>
    <font>
      <sz val="10"/>
      <color theme="0"/>
      <name val="Arial"/>
      <family val="2"/>
    </font>
    <font>
      <i/>
      <sz val="10"/>
      <name val="NeueHaasGroteskDisp Std"/>
      <family val="2"/>
    </font>
    <font>
      <b/>
      <sz val="14"/>
      <name val="NeueHaasGroteskDisp Std"/>
      <family val="2"/>
    </font>
    <font>
      <sz val="7"/>
      <name val="NeueHaasGroteskDisp Std"/>
      <family val="2"/>
    </font>
    <font>
      <sz val="10"/>
      <name val="Arial"/>
    </font>
    <font>
      <sz val="11"/>
      <color theme="0"/>
      <name val="NeueHaasGroteskDisp Std"/>
      <family val="2"/>
    </font>
    <font>
      <b/>
      <sz val="18"/>
      <color indexed="9"/>
      <name val="NeueHaasGroteskDisp Std"/>
      <family val="2"/>
    </font>
    <font>
      <b/>
      <sz val="14"/>
      <color theme="0"/>
      <name val="NeueHaasGroteskDisp Std"/>
      <family val="2"/>
    </font>
    <font>
      <b/>
      <sz val="11"/>
      <color indexed="9"/>
      <name val="NeueHaasGroteskDisp Std"/>
      <family val="2"/>
    </font>
    <font>
      <sz val="11"/>
      <color indexed="9"/>
      <name val="NeueHaasGroteskDisp Std"/>
      <family val="2"/>
    </font>
    <font>
      <b/>
      <sz val="11"/>
      <color rgb="FF000792"/>
      <name val="NeueHaasGroteskDisp Std"/>
      <family val="2"/>
    </font>
    <font>
      <sz val="18"/>
      <name val="Arial"/>
      <family val="2"/>
    </font>
  </fonts>
  <fills count="14">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FFCCFF"/>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B3B3B3"/>
      </patternFill>
    </fill>
    <fill>
      <patternFill patternType="solid">
        <fgColor theme="0" tint="-0.499984740745262"/>
        <bgColor indexed="64"/>
      </patternFill>
    </fill>
    <fill>
      <patternFill patternType="solid">
        <fgColor rgb="FFFFC000"/>
        <bgColor indexed="64"/>
      </patternFill>
    </fill>
    <fill>
      <patternFill patternType="solid">
        <fgColor rgb="FF000792"/>
        <bgColor indexed="64"/>
      </patternFill>
    </fill>
    <fill>
      <patternFill patternType="solid">
        <fgColor rgb="FF009215"/>
        <bgColor indexed="64"/>
      </patternFill>
    </fill>
  </fills>
  <borders count="39">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ck">
        <color rgb="FF000792"/>
      </right>
      <top style="thick">
        <color rgb="FF000792"/>
      </top>
      <bottom style="thick">
        <color rgb="FF000792"/>
      </bottom>
      <diagonal/>
    </border>
    <border>
      <left/>
      <right style="thick">
        <color rgb="FF000792"/>
      </right>
      <top/>
      <bottom style="thick">
        <color rgb="FF000792"/>
      </bottom>
      <diagonal/>
    </border>
    <border>
      <left/>
      <right/>
      <top/>
      <bottom style="thick">
        <color rgb="FF000792"/>
      </bottom>
      <diagonal/>
    </border>
    <border>
      <left/>
      <right/>
      <top style="thick">
        <color rgb="FF000792"/>
      </top>
      <bottom style="thick">
        <color rgb="FF000792"/>
      </bottom>
      <diagonal/>
    </border>
  </borders>
  <cellStyleXfs count="4">
    <xf numFmtId="0" fontId="0" fillId="0" borderId="0"/>
    <xf numFmtId="0" fontId="12" fillId="0" borderId="0"/>
    <xf numFmtId="0" fontId="11" fillId="0" borderId="0"/>
    <xf numFmtId="9" fontId="31" fillId="0" borderId="0" applyFont="0" applyFill="0" applyBorder="0" applyAlignment="0" applyProtection="0"/>
  </cellStyleXfs>
  <cellXfs count="277">
    <xf numFmtId="0" fontId="0" fillId="0" borderId="0" xfId="0"/>
    <xf numFmtId="165" fontId="3" fillId="0" borderId="1" xfId="0" applyNumberFormat="1" applyFont="1" applyBorder="1" applyAlignment="1" applyProtection="1">
      <alignment horizontal="right" vertical="center"/>
      <protection locked="0"/>
    </xf>
    <xf numFmtId="165" fontId="3" fillId="3" borderId="1" xfId="0" applyNumberFormat="1" applyFont="1" applyFill="1" applyBorder="1" applyAlignment="1" applyProtection="1">
      <alignment horizontal="right" vertical="center"/>
      <protection locked="0"/>
    </xf>
    <xf numFmtId="165" fontId="7" fillId="4" borderId="2" xfId="0" applyNumberFormat="1" applyFont="1" applyFill="1" applyBorder="1" applyAlignment="1">
      <alignment vertical="center"/>
    </xf>
    <xf numFmtId="165" fontId="3" fillId="3" borderId="3" xfId="0" applyNumberFormat="1" applyFont="1" applyFill="1" applyBorder="1" applyAlignment="1" applyProtection="1">
      <alignment horizontal="right" vertical="center"/>
      <protection locked="0"/>
    </xf>
    <xf numFmtId="165" fontId="3" fillId="3" borderId="1" xfId="0" applyNumberFormat="1" applyFont="1" applyFill="1" applyBorder="1" applyAlignment="1" applyProtection="1">
      <alignment vertical="center"/>
      <protection locked="0"/>
    </xf>
    <xf numFmtId="165" fontId="3" fillId="3" borderId="3" xfId="0" applyNumberFormat="1" applyFont="1" applyFill="1" applyBorder="1" applyAlignment="1" applyProtection="1">
      <alignment vertical="center"/>
      <protection locked="0"/>
    </xf>
    <xf numFmtId="165" fontId="3" fillId="0" borderId="1" xfId="0" applyNumberFormat="1" applyFont="1" applyBorder="1" applyAlignment="1" applyProtection="1">
      <alignment vertical="center"/>
      <protection locked="0"/>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left" vertical="center"/>
    </xf>
    <xf numFmtId="0" fontId="4" fillId="0" borderId="0" xfId="0" applyFont="1" applyAlignment="1">
      <alignment horizontal="center" vertical="center"/>
    </xf>
    <xf numFmtId="49" fontId="3" fillId="3" borderId="0" xfId="0" applyNumberFormat="1" applyFont="1" applyFill="1" applyAlignment="1">
      <alignment horizontal="center" vertical="center"/>
    </xf>
    <xf numFmtId="0" fontId="3" fillId="3" borderId="0" xfId="0" applyFont="1" applyFill="1" applyAlignment="1">
      <alignment vertical="center"/>
    </xf>
    <xf numFmtId="49" fontId="3" fillId="0" borderId="0" xfId="0" applyNumberFormat="1" applyFont="1" applyAlignment="1">
      <alignment horizontal="center" vertical="center"/>
    </xf>
    <xf numFmtId="0" fontId="3" fillId="0" borderId="0" xfId="0" applyFont="1" applyAlignment="1">
      <alignment horizontal="left" vertical="center"/>
    </xf>
    <xf numFmtId="165" fontId="3" fillId="3" borderId="1" xfId="0" applyNumberFormat="1" applyFont="1" applyFill="1" applyBorder="1" applyAlignment="1" applyProtection="1">
      <alignment horizontal="left" vertical="center" wrapText="1"/>
      <protection locked="0"/>
    </xf>
    <xf numFmtId="165" fontId="7" fillId="0" borderId="4" xfId="0" applyNumberFormat="1" applyFont="1" applyBorder="1" applyAlignment="1">
      <alignment vertical="center"/>
    </xf>
    <xf numFmtId="165" fontId="7" fillId="3" borderId="1" xfId="0" applyNumberFormat="1" applyFont="1" applyFill="1" applyBorder="1" applyAlignment="1">
      <alignment horizontal="right" vertical="center"/>
    </xf>
    <xf numFmtId="165" fontId="3" fillId="0" borderId="1" xfId="0" applyNumberFormat="1" applyFont="1" applyBorder="1" applyAlignment="1">
      <alignment horizontal="right" vertical="center"/>
    </xf>
    <xf numFmtId="165" fontId="7" fillId="2" borderId="1" xfId="0"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5" fontId="7" fillId="4" borderId="2" xfId="0" applyNumberFormat="1" applyFont="1" applyFill="1" applyBorder="1" applyAlignment="1" applyProtection="1">
      <alignment horizontal="right" vertical="center"/>
      <protection locked="0"/>
    </xf>
    <xf numFmtId="0" fontId="3" fillId="3" borderId="0" xfId="0" applyFont="1" applyFill="1" applyAlignment="1">
      <alignment horizontal="center" vertical="center"/>
    </xf>
    <xf numFmtId="0" fontId="6" fillId="3" borderId="0" xfId="0" applyFont="1" applyFill="1" applyAlignment="1">
      <alignment horizontal="right" vertical="center"/>
    </xf>
    <xf numFmtId="0" fontId="3" fillId="0" borderId="0" xfId="0" applyFont="1" applyAlignment="1">
      <alignment horizontal="center" vertical="center"/>
    </xf>
    <xf numFmtId="0" fontId="6" fillId="0" borderId="0" xfId="0" applyFont="1" applyAlignment="1">
      <alignment horizontal="right" vertical="center"/>
    </xf>
    <xf numFmtId="165" fontId="7" fillId="2" borderId="5" xfId="0" applyNumberFormat="1" applyFont="1" applyFill="1" applyBorder="1" applyAlignment="1" applyProtection="1">
      <alignment vertical="center"/>
      <protection locked="0"/>
    </xf>
    <xf numFmtId="2" fontId="4" fillId="0" borderId="0" xfId="0" applyNumberFormat="1" applyFont="1" applyAlignment="1">
      <alignment vertical="center"/>
    </xf>
    <xf numFmtId="165" fontId="4" fillId="2" borderId="5" xfId="0" applyNumberFormat="1" applyFont="1" applyFill="1" applyBorder="1" applyAlignment="1" applyProtection="1">
      <alignment vertical="center"/>
      <protection locked="0"/>
    </xf>
    <xf numFmtId="4" fontId="4" fillId="0" borderId="0" xfId="0" applyNumberFormat="1" applyFont="1" applyAlignment="1">
      <alignment vertical="center"/>
    </xf>
    <xf numFmtId="2" fontId="3" fillId="0" borderId="0" xfId="0" applyNumberFormat="1" applyFont="1" applyAlignment="1">
      <alignment vertical="center"/>
    </xf>
    <xf numFmtId="164" fontId="3" fillId="0" borderId="0" xfId="0" applyNumberFormat="1" applyFont="1" applyAlignment="1">
      <alignment vertical="center"/>
    </xf>
    <xf numFmtId="165" fontId="3" fillId="3" borderId="1" xfId="0" applyNumberFormat="1" applyFont="1" applyFill="1" applyBorder="1" applyAlignment="1" applyProtection="1">
      <alignment horizontal="center" vertical="center"/>
      <protection locked="0"/>
    </xf>
    <xf numFmtId="165" fontId="3" fillId="0" borderId="1" xfId="0" applyNumberFormat="1" applyFont="1" applyBorder="1" applyAlignment="1" applyProtection="1">
      <alignment horizontal="center" vertical="center"/>
      <protection locked="0"/>
    </xf>
    <xf numFmtId="165" fontId="7" fillId="3" borderId="3" xfId="0" applyNumberFormat="1" applyFont="1" applyFill="1" applyBorder="1" applyAlignment="1" applyProtection="1">
      <alignment vertical="center"/>
      <protection locked="0"/>
    </xf>
    <xf numFmtId="165" fontId="7" fillId="3" borderId="1" xfId="0" applyNumberFormat="1" applyFont="1" applyFill="1" applyBorder="1" applyAlignment="1" applyProtection="1">
      <alignment vertical="center"/>
      <protection locked="0"/>
    </xf>
    <xf numFmtId="0" fontId="10" fillId="3" borderId="0" xfId="0" applyFont="1" applyFill="1" applyAlignment="1">
      <alignment horizontal="center" vertical="center"/>
    </xf>
    <xf numFmtId="0" fontId="10" fillId="0" borderId="0" xfId="0" applyFont="1" applyAlignment="1">
      <alignment horizontal="center" vertical="center"/>
    </xf>
    <xf numFmtId="0" fontId="13" fillId="0" borderId="0" xfId="1" applyFont="1" applyAlignment="1">
      <alignment horizontal="left" vertical="top"/>
    </xf>
    <xf numFmtId="0" fontId="13" fillId="6" borderId="0" xfId="1" applyFont="1" applyFill="1" applyAlignment="1">
      <alignment horizontal="left" vertical="top"/>
    </xf>
    <xf numFmtId="0" fontId="11" fillId="6" borderId="0" xfId="1" applyFont="1" applyFill="1" applyAlignment="1">
      <alignment horizontal="left" vertical="top"/>
    </xf>
    <xf numFmtId="0" fontId="14" fillId="6" borderId="0" xfId="1" applyFont="1" applyFill="1" applyAlignment="1">
      <alignment horizontal="left" vertical="top"/>
    </xf>
    <xf numFmtId="0" fontId="17" fillId="6" borderId="0" xfId="1" applyFont="1" applyFill="1" applyAlignment="1">
      <alignment horizontal="left" vertical="top"/>
    </xf>
    <xf numFmtId="0" fontId="13" fillId="6" borderId="7" xfId="1" applyFont="1" applyFill="1" applyBorder="1" applyAlignment="1">
      <alignment horizontal="left" vertical="center" wrapText="1"/>
    </xf>
    <xf numFmtId="0" fontId="11" fillId="6" borderId="0" xfId="1" applyFont="1" applyFill="1" applyAlignment="1">
      <alignment horizontal="left" vertical="top" wrapText="1"/>
    </xf>
    <xf numFmtId="0" fontId="11" fillId="6" borderId="0" xfId="1" applyFont="1" applyFill="1" applyAlignment="1">
      <alignment horizontal="left" vertical="center" wrapText="1"/>
    </xf>
    <xf numFmtId="0" fontId="15" fillId="6" borderId="0" xfId="1" applyFont="1" applyFill="1" applyAlignment="1">
      <alignment horizontal="left" vertical="top" wrapText="1"/>
    </xf>
    <xf numFmtId="0" fontId="19" fillId="7" borderId="0" xfId="1" applyFont="1" applyFill="1" applyAlignment="1">
      <alignment horizontal="left" vertical="top"/>
    </xf>
    <xf numFmtId="0" fontId="19" fillId="6" borderId="0" xfId="1" applyFont="1" applyFill="1" applyAlignment="1">
      <alignment horizontal="left" vertical="top"/>
    </xf>
    <xf numFmtId="0" fontId="20" fillId="6" borderId="0" xfId="1" applyFont="1" applyFill="1" applyAlignment="1">
      <alignment horizontal="left" vertical="top" wrapText="1" indent="6"/>
    </xf>
    <xf numFmtId="0" fontId="13" fillId="6" borderId="0" xfId="1" applyFont="1" applyFill="1" applyAlignment="1">
      <alignment horizontal="left" vertical="top" wrapText="1" indent="6"/>
    </xf>
    <xf numFmtId="0" fontId="13" fillId="6" borderId="0" xfId="1" applyFont="1" applyFill="1" applyAlignment="1">
      <alignment horizontal="left" vertical="top" wrapText="1"/>
    </xf>
    <xf numFmtId="0" fontId="20" fillId="6" borderId="0" xfId="1" applyFont="1" applyFill="1" applyAlignment="1">
      <alignment horizontal="left" vertical="top"/>
    </xf>
    <xf numFmtId="0" fontId="21" fillId="6" borderId="0" xfId="1" applyFont="1" applyFill="1" applyAlignment="1">
      <alignment horizontal="left" vertical="top"/>
    </xf>
    <xf numFmtId="0" fontId="13" fillId="6" borderId="0" xfId="1" applyFont="1" applyFill="1" applyAlignment="1">
      <alignment horizontal="left" vertical="center" wrapText="1"/>
    </xf>
    <xf numFmtId="0" fontId="13" fillId="6" borderId="13" xfId="1" applyFont="1" applyFill="1" applyBorder="1" applyAlignment="1">
      <alignment horizontal="left" vertical="center" wrapText="1"/>
    </xf>
    <xf numFmtId="0" fontId="11" fillId="6" borderId="14" xfId="1" applyFont="1" applyFill="1" applyBorder="1" applyAlignment="1">
      <alignment horizontal="left" vertical="top" wrapText="1"/>
    </xf>
    <xf numFmtId="0" fontId="13" fillId="6" borderId="14" xfId="1" applyFont="1" applyFill="1" applyBorder="1" applyAlignment="1">
      <alignment horizontal="left" vertical="top" wrapText="1"/>
    </xf>
    <xf numFmtId="0" fontId="13" fillId="6" borderId="15" xfId="1" applyFont="1" applyFill="1" applyBorder="1" applyAlignment="1">
      <alignment horizontal="left" vertical="top" wrapText="1"/>
    </xf>
    <xf numFmtId="0" fontId="13" fillId="6" borderId="20" xfId="1" applyFont="1" applyFill="1" applyBorder="1" applyAlignment="1">
      <alignment horizontal="left" vertical="top" wrapText="1"/>
    </xf>
    <xf numFmtId="49" fontId="13" fillId="6" borderId="0" xfId="1" applyNumberFormat="1" applyFont="1" applyFill="1" applyAlignment="1">
      <alignment horizontal="left" vertical="center"/>
    </xf>
    <xf numFmtId="0" fontId="13" fillId="6" borderId="0" xfId="1" applyFont="1" applyFill="1" applyAlignment="1">
      <alignment horizontal="left" vertical="center"/>
    </xf>
    <xf numFmtId="0" fontId="13" fillId="0" borderId="0" xfId="1" applyFont="1" applyAlignment="1">
      <alignment horizontal="left" vertical="center"/>
    </xf>
    <xf numFmtId="0" fontId="13" fillId="6" borderId="20" xfId="1" applyFont="1" applyFill="1" applyBorder="1" applyAlignment="1">
      <alignment horizontal="left" vertical="center" wrapText="1"/>
    </xf>
    <xf numFmtId="0" fontId="13" fillId="6" borderId="0" xfId="1" applyFont="1" applyFill="1" applyAlignment="1">
      <alignment horizontal="left" vertical="top" wrapText="1" indent="2"/>
    </xf>
    <xf numFmtId="0" fontId="13" fillId="6" borderId="0" xfId="1" applyFont="1" applyFill="1" applyAlignment="1">
      <alignment horizontal="right" vertical="top" wrapText="1" indent="2"/>
    </xf>
    <xf numFmtId="0" fontId="13" fillId="6" borderId="20" xfId="1" applyFont="1" applyFill="1" applyBorder="1" applyAlignment="1">
      <alignment horizontal="right" vertical="top" wrapText="1" indent="2"/>
    </xf>
    <xf numFmtId="0" fontId="13" fillId="6" borderId="13" xfId="1" applyFont="1" applyFill="1" applyBorder="1" applyAlignment="1">
      <alignment horizontal="left" vertical="top" wrapText="1" indent="2"/>
    </xf>
    <xf numFmtId="0" fontId="13" fillId="6" borderId="13" xfId="1" applyFont="1" applyFill="1" applyBorder="1" applyAlignment="1">
      <alignment horizontal="right" vertical="top" wrapText="1" indent="2"/>
    </xf>
    <xf numFmtId="0" fontId="13" fillId="6" borderId="22" xfId="1" applyFont="1" applyFill="1" applyBorder="1" applyAlignment="1">
      <alignment horizontal="right" vertical="top" wrapText="1" indent="2"/>
    </xf>
    <xf numFmtId="0" fontId="20" fillId="6" borderId="0" xfId="1" applyFont="1" applyFill="1" applyAlignment="1">
      <alignment horizontal="left" vertical="center" wrapText="1" indent="4"/>
    </xf>
    <xf numFmtId="0" fontId="24" fillId="6" borderId="0" xfId="1" applyFont="1" applyFill="1" applyAlignment="1">
      <alignment horizontal="left" vertical="top"/>
    </xf>
    <xf numFmtId="0" fontId="20" fillId="6" borderId="0" xfId="1" applyFont="1" applyFill="1" applyAlignment="1">
      <alignment horizontal="left" vertical="top" wrapText="1" indent="4"/>
    </xf>
    <xf numFmtId="0" fontId="13" fillId="7" borderId="0" xfId="1" applyFont="1" applyFill="1" applyAlignment="1">
      <alignment horizontal="left" vertical="center"/>
    </xf>
    <xf numFmtId="0" fontId="11" fillId="6" borderId="0" xfId="1" applyFont="1" applyFill="1" applyAlignment="1">
      <alignment horizontal="left" vertical="center"/>
    </xf>
    <xf numFmtId="0" fontId="13" fillId="6" borderId="29" xfId="1" applyFont="1" applyFill="1" applyBorder="1" applyAlignment="1">
      <alignment horizontal="left" vertical="center"/>
    </xf>
    <xf numFmtId="0" fontId="13" fillId="6" borderId="30" xfId="1" applyFont="1" applyFill="1" applyBorder="1" applyAlignment="1">
      <alignment horizontal="left" vertical="center"/>
    </xf>
    <xf numFmtId="0" fontId="13" fillId="6" borderId="31" xfId="1" applyFont="1" applyFill="1" applyBorder="1" applyAlignment="1">
      <alignment horizontal="left" vertical="center"/>
    </xf>
    <xf numFmtId="0" fontId="13" fillId="6" borderId="8" xfId="1" applyFont="1" applyFill="1" applyBorder="1" applyAlignment="1">
      <alignment horizontal="left" vertical="center"/>
    </xf>
    <xf numFmtId="0" fontId="13" fillId="6" borderId="10" xfId="1" applyFont="1" applyFill="1" applyBorder="1" applyAlignment="1">
      <alignment horizontal="left" vertical="center"/>
    </xf>
    <xf numFmtId="0" fontId="13" fillId="6" borderId="7" xfId="1" applyFont="1" applyFill="1" applyBorder="1" applyAlignment="1">
      <alignment horizontal="left" vertical="center"/>
    </xf>
    <xf numFmtId="0" fontId="11" fillId="6" borderId="0" xfId="1" quotePrefix="1" applyFont="1" applyFill="1" applyAlignment="1">
      <alignment horizontal="left" vertical="center"/>
    </xf>
    <xf numFmtId="0" fontId="1" fillId="6" borderId="0" xfId="1" quotePrefix="1" applyFont="1" applyFill="1" applyAlignment="1">
      <alignment horizontal="left" vertical="center"/>
    </xf>
    <xf numFmtId="0" fontId="13" fillId="6" borderId="0" xfId="1" applyFont="1" applyFill="1" applyAlignment="1">
      <alignment horizontal="right" vertical="center" wrapText="1"/>
    </xf>
    <xf numFmtId="0" fontId="13" fillId="6" borderId="0" xfId="1" applyFont="1" applyFill="1" applyAlignment="1">
      <alignment horizontal="right" vertical="center"/>
    </xf>
    <xf numFmtId="1" fontId="13" fillId="6" borderId="0" xfId="1" applyNumberFormat="1" applyFont="1" applyFill="1" applyAlignment="1">
      <alignment horizontal="left" vertical="center"/>
    </xf>
    <xf numFmtId="1" fontId="13" fillId="6" borderId="0" xfId="1" applyNumberFormat="1" applyFont="1" applyFill="1" applyAlignment="1">
      <alignment horizontal="right" vertical="center"/>
    </xf>
    <xf numFmtId="0" fontId="20" fillId="6" borderId="8" xfId="1" applyFont="1" applyFill="1" applyBorder="1" applyAlignment="1">
      <alignment horizontal="left" vertical="center" wrapText="1"/>
    </xf>
    <xf numFmtId="0" fontId="20" fillId="6" borderId="9" xfId="1" applyFont="1" applyFill="1" applyBorder="1" applyAlignment="1">
      <alignment horizontal="left" vertical="center" wrapText="1"/>
    </xf>
    <xf numFmtId="1" fontId="26" fillId="6" borderId="0" xfId="1" applyNumberFormat="1" applyFont="1" applyFill="1" applyAlignment="1">
      <alignment horizontal="right" vertical="center" wrapText="1"/>
    </xf>
    <xf numFmtId="0" fontId="27" fillId="6" borderId="0" xfId="1" applyFont="1" applyFill="1" applyAlignment="1">
      <alignment horizontal="left" vertical="center"/>
    </xf>
    <xf numFmtId="0" fontId="27" fillId="6" borderId="0" xfId="1" applyFont="1" applyFill="1" applyAlignment="1">
      <alignment horizontal="left" vertical="top"/>
    </xf>
    <xf numFmtId="165" fontId="7" fillId="0" borderId="1" xfId="0" applyNumberFormat="1" applyFont="1" applyBorder="1" applyAlignment="1" applyProtection="1">
      <alignment vertical="center"/>
      <protection locked="0"/>
    </xf>
    <xf numFmtId="0" fontId="28" fillId="3" borderId="0" xfId="0" applyFont="1" applyFill="1" applyAlignment="1">
      <alignment horizontal="center" vertical="center"/>
    </xf>
    <xf numFmtId="165" fontId="3" fillId="0" borderId="0" xfId="0" applyNumberFormat="1" applyFont="1" applyAlignment="1">
      <alignment vertical="center"/>
    </xf>
    <xf numFmtId="165" fontId="7" fillId="11" borderId="2" xfId="0" applyNumberFormat="1" applyFont="1" applyFill="1" applyBorder="1" applyAlignment="1">
      <alignment vertical="center"/>
    </xf>
    <xf numFmtId="0" fontId="7" fillId="3" borderId="0" xfId="0" applyFont="1" applyFill="1" applyAlignment="1">
      <alignment horizontal="center" vertical="center"/>
    </xf>
    <xf numFmtId="0" fontId="28" fillId="0" borderId="0" xfId="0" applyFont="1" applyAlignment="1">
      <alignment horizontal="center" vertical="center"/>
    </xf>
    <xf numFmtId="165" fontId="28" fillId="0" borderId="1" xfId="0" applyNumberFormat="1" applyFont="1" applyBorder="1" applyAlignment="1" applyProtection="1">
      <alignment vertical="center"/>
      <protection locked="0"/>
    </xf>
    <xf numFmtId="0" fontId="30" fillId="3" borderId="0" xfId="0" applyFont="1" applyFill="1" applyAlignment="1">
      <alignment vertical="center"/>
    </xf>
    <xf numFmtId="0" fontId="30" fillId="0" borderId="0" xfId="0" applyFont="1" applyAlignment="1">
      <alignment vertical="center"/>
    </xf>
    <xf numFmtId="0" fontId="8" fillId="3" borderId="0" xfId="0" applyFont="1" applyFill="1" applyAlignment="1">
      <alignment vertical="center"/>
    </xf>
    <xf numFmtId="165" fontId="7" fillId="7" borderId="2" xfId="0" applyNumberFormat="1" applyFont="1" applyFill="1" applyBorder="1" applyAlignment="1">
      <alignment vertical="center"/>
    </xf>
    <xf numFmtId="1" fontId="37" fillId="6" borderId="35" xfId="0" applyNumberFormat="1" applyFont="1" applyFill="1" applyBorder="1" applyAlignment="1" applyProtection="1">
      <alignment horizontal="center" vertical="center"/>
      <protection locked="0"/>
    </xf>
    <xf numFmtId="165" fontId="3" fillId="0" borderId="1" xfId="0" applyNumberFormat="1" applyFont="1" applyBorder="1" applyAlignment="1">
      <alignment vertical="center"/>
    </xf>
    <xf numFmtId="165" fontId="3" fillId="3" borderId="1" xfId="0" applyNumberFormat="1" applyFont="1" applyFill="1" applyBorder="1" applyAlignment="1">
      <alignment horizontal="right" vertical="center"/>
    </xf>
    <xf numFmtId="9" fontId="3" fillId="3" borderId="0" xfId="3" applyFont="1" applyFill="1" applyAlignment="1" applyProtection="1">
      <alignment horizontal="center" vertical="center"/>
      <protection locked="0"/>
    </xf>
    <xf numFmtId="165" fontId="7" fillId="7" borderId="2" xfId="0" applyNumberFormat="1" applyFont="1" applyFill="1" applyBorder="1" applyAlignment="1">
      <alignment horizontal="right" vertical="center"/>
    </xf>
    <xf numFmtId="0" fontId="3" fillId="3" borderId="0" xfId="0" applyFont="1" applyFill="1" applyAlignment="1" applyProtection="1">
      <alignment vertical="center"/>
      <protection locked="0"/>
    </xf>
    <xf numFmtId="0" fontId="3" fillId="0" borderId="0" xfId="0" applyFont="1" applyAlignment="1" applyProtection="1">
      <alignment vertical="center"/>
      <protection locked="0"/>
    </xf>
    <xf numFmtId="0" fontId="5" fillId="0" borderId="0" xfId="0" applyFont="1" applyAlignment="1">
      <alignment vertical="center"/>
    </xf>
    <xf numFmtId="165" fontId="5" fillId="2" borderId="5" xfId="0" applyNumberFormat="1" applyFont="1" applyFill="1" applyBorder="1" applyAlignment="1">
      <alignment vertical="center"/>
    </xf>
    <xf numFmtId="0" fontId="33" fillId="12" borderId="37" xfId="0" applyFont="1" applyFill="1" applyBorder="1" applyAlignment="1">
      <alignment horizontal="center" vertical="center"/>
    </xf>
    <xf numFmtId="0" fontId="36" fillId="12" borderId="37" xfId="0" applyFont="1" applyFill="1" applyBorder="1" applyAlignment="1">
      <alignment horizontal="left" vertical="center"/>
    </xf>
    <xf numFmtId="0" fontId="35" fillId="12" borderId="37" xfId="0" applyFont="1" applyFill="1" applyBorder="1" applyAlignment="1">
      <alignment horizontal="left" vertical="center"/>
    </xf>
    <xf numFmtId="0" fontId="35" fillId="12" borderId="37" xfId="0" applyFont="1" applyFill="1" applyBorder="1" applyAlignment="1">
      <alignment horizontal="center" vertical="center"/>
    </xf>
    <xf numFmtId="1" fontId="37" fillId="6" borderId="36" xfId="0" applyNumberFormat="1" applyFont="1" applyFill="1" applyBorder="1" applyAlignment="1" applyProtection="1">
      <alignment horizontal="center" vertical="center"/>
      <protection locked="0"/>
    </xf>
    <xf numFmtId="0" fontId="33" fillId="12" borderId="38" xfId="0" applyFont="1" applyFill="1" applyBorder="1" applyAlignment="1">
      <alignment horizontal="center" vertical="center"/>
    </xf>
    <xf numFmtId="0" fontId="36" fillId="12" borderId="38" xfId="0" applyFont="1" applyFill="1" applyBorder="1" applyAlignment="1">
      <alignment horizontal="left" vertical="center"/>
    </xf>
    <xf numFmtId="0" fontId="35" fillId="12" borderId="38" xfId="0" applyFont="1" applyFill="1" applyBorder="1" applyAlignment="1">
      <alignment horizontal="left" vertical="center"/>
    </xf>
    <xf numFmtId="0" fontId="35" fillId="12" borderId="38" xfId="0" applyFont="1" applyFill="1" applyBorder="1" applyAlignment="1">
      <alignment horizontal="center" vertical="center"/>
    </xf>
    <xf numFmtId="1" fontId="37" fillId="6" borderId="38" xfId="0" applyNumberFormat="1" applyFont="1" applyFill="1" applyBorder="1" applyAlignment="1" applyProtection="1">
      <alignment horizontal="center" vertical="center"/>
      <protection locked="0"/>
    </xf>
    <xf numFmtId="0" fontId="36" fillId="12" borderId="38" xfId="0" applyFont="1" applyFill="1" applyBorder="1" applyAlignment="1">
      <alignment horizontal="right" vertical="center" indent="1"/>
    </xf>
    <xf numFmtId="0" fontId="36" fillId="12" borderId="37" xfId="0" applyFont="1" applyFill="1" applyBorder="1" applyAlignment="1">
      <alignment horizontal="right" vertical="center" indent="1"/>
    </xf>
    <xf numFmtId="0" fontId="4"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center" vertical="center"/>
    </xf>
    <xf numFmtId="0" fontId="7" fillId="7" borderId="0" xfId="0" applyFont="1" applyFill="1" applyAlignment="1">
      <alignment horizontal="left" vertical="center"/>
    </xf>
    <xf numFmtId="0" fontId="3" fillId="3" borderId="0" xfId="0" applyFont="1" applyFill="1" applyAlignment="1">
      <alignment horizontal="left" vertical="center"/>
    </xf>
    <xf numFmtId="0" fontId="34" fillId="13" borderId="0" xfId="0" applyFont="1" applyFill="1" applyAlignment="1">
      <alignment horizontal="center" vertical="center"/>
    </xf>
    <xf numFmtId="0" fontId="3" fillId="3" borderId="0" xfId="0" applyFont="1" applyFill="1" applyAlignment="1" applyProtection="1">
      <alignment horizontal="left" vertical="center" wrapText="1"/>
      <protection locked="0"/>
    </xf>
    <xf numFmtId="0" fontId="3" fillId="0" borderId="0" xfId="0" applyFont="1" applyAlignment="1">
      <alignment horizontal="left" vertical="center"/>
    </xf>
    <xf numFmtId="0" fontId="3" fillId="0" borderId="0" xfId="0" applyFont="1" applyAlignment="1" applyProtection="1">
      <alignment horizontal="left" vertical="center"/>
      <protection locked="0"/>
    </xf>
    <xf numFmtId="0" fontId="3" fillId="3" borderId="0" xfId="0" applyFont="1" applyFill="1" applyAlignment="1">
      <alignment horizontal="left"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33" fillId="12" borderId="0" xfId="0" applyFont="1" applyFill="1" applyAlignment="1" applyProtection="1">
      <alignment horizontal="center" vertical="center"/>
      <protection locked="0"/>
    </xf>
    <xf numFmtId="0" fontId="7" fillId="0" borderId="0" xfId="0" applyFont="1" applyAlignment="1">
      <alignment horizontal="left" vertical="center"/>
    </xf>
    <xf numFmtId="2" fontId="3" fillId="3" borderId="0" xfId="0" applyNumberFormat="1" applyFont="1" applyFill="1" applyAlignment="1" applyProtection="1">
      <alignment horizontal="left" vertical="center"/>
      <protection locked="0"/>
    </xf>
    <xf numFmtId="2" fontId="3" fillId="3" borderId="0" xfId="0" applyNumberFormat="1" applyFont="1" applyFill="1" applyAlignment="1">
      <alignment vertical="center"/>
    </xf>
    <xf numFmtId="2" fontId="3" fillId="0" borderId="0" xfId="0" applyNumberFormat="1" applyFont="1" applyAlignment="1">
      <alignment vertical="center"/>
    </xf>
    <xf numFmtId="2" fontId="3" fillId="3" borderId="0" xfId="0" applyNumberFormat="1" applyFont="1" applyFill="1" applyAlignment="1">
      <alignment horizontal="left" vertical="center"/>
    </xf>
    <xf numFmtId="2" fontId="3" fillId="0" borderId="0" xfId="0" applyNumberFormat="1" applyFont="1" applyAlignment="1">
      <alignment horizontal="left" vertical="center"/>
    </xf>
    <xf numFmtId="0" fontId="7" fillId="7" borderId="6" xfId="0" applyFont="1" applyFill="1" applyBorder="1" applyAlignment="1">
      <alignment horizontal="left" vertical="center"/>
    </xf>
    <xf numFmtId="2" fontId="3" fillId="0" borderId="0" xfId="0" applyNumberFormat="1" applyFont="1" applyAlignment="1" applyProtection="1">
      <alignment horizontal="left" vertical="center"/>
      <protection locked="0"/>
    </xf>
    <xf numFmtId="0" fontId="7" fillId="3" borderId="0" xfId="0" applyFont="1" applyFill="1" applyAlignment="1">
      <alignment horizontal="left" vertical="center"/>
    </xf>
    <xf numFmtId="0" fontId="8" fillId="0" borderId="0" xfId="0" applyFont="1" applyAlignment="1">
      <alignment horizontal="left" vertical="center"/>
    </xf>
    <xf numFmtId="0" fontId="32" fillId="12" borderId="0" xfId="0" quotePrefix="1" applyFont="1" applyFill="1" applyAlignment="1">
      <alignment horizontal="center" vertical="center"/>
    </xf>
    <xf numFmtId="0" fontId="7" fillId="11" borderId="0" xfId="0" applyFont="1" applyFill="1" applyAlignment="1">
      <alignment horizontal="left" vertical="center"/>
    </xf>
    <xf numFmtId="0" fontId="29" fillId="11" borderId="0" xfId="0" applyFont="1" applyFill="1" applyAlignment="1">
      <alignment horizontal="center" vertical="center"/>
    </xf>
    <xf numFmtId="0" fontId="6" fillId="0" borderId="3"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2" fillId="5" borderId="0" xfId="0" applyFont="1" applyFill="1" applyAlignment="1">
      <alignment horizontal="center" vertical="center"/>
    </xf>
    <xf numFmtId="0" fontId="9" fillId="5" borderId="0" xfId="0" applyFont="1" applyFill="1" applyAlignment="1">
      <alignment horizontal="left" vertical="center"/>
    </xf>
    <xf numFmtId="0" fontId="8" fillId="3" borderId="0" xfId="0" applyFont="1" applyFill="1" applyAlignment="1">
      <alignment horizontal="left" vertical="center"/>
    </xf>
    <xf numFmtId="0" fontId="7" fillId="4" borderId="0" xfId="0" applyFont="1" applyFill="1" applyAlignment="1">
      <alignment horizontal="left" vertical="center"/>
    </xf>
    <xf numFmtId="0" fontId="7" fillId="4" borderId="6" xfId="0" applyFont="1" applyFill="1" applyBorder="1" applyAlignment="1">
      <alignment horizontal="left" vertical="center"/>
    </xf>
    <xf numFmtId="0" fontId="13" fillId="6" borderId="0" xfId="1" applyFont="1" applyFill="1" applyAlignment="1">
      <alignment horizontal="left" wrapText="1"/>
    </xf>
    <xf numFmtId="0" fontId="15" fillId="6" borderId="0" xfId="1" applyFont="1" applyFill="1" applyAlignment="1">
      <alignment horizontal="left" vertical="top" wrapText="1"/>
    </xf>
    <xf numFmtId="0" fontId="16" fillId="6" borderId="0" xfId="1" applyFont="1" applyFill="1" applyAlignment="1">
      <alignment horizontal="left" vertical="top" wrapText="1"/>
    </xf>
    <xf numFmtId="0" fontId="13" fillId="6" borderId="8" xfId="1" applyFont="1" applyFill="1" applyBorder="1" applyAlignment="1">
      <alignment horizontal="left" vertical="top"/>
    </xf>
    <xf numFmtId="0" fontId="13" fillId="6" borderId="9" xfId="1" applyFont="1" applyFill="1" applyBorder="1" applyAlignment="1">
      <alignment horizontal="left" vertical="top"/>
    </xf>
    <xf numFmtId="0" fontId="13" fillId="6" borderId="10" xfId="1" applyFont="1" applyFill="1" applyBorder="1" applyAlignment="1">
      <alignment horizontal="left" vertical="top"/>
    </xf>
    <xf numFmtId="0" fontId="13" fillId="0" borderId="0" xfId="1" applyFont="1" applyAlignment="1">
      <alignment horizontal="left" vertical="top" wrapText="1"/>
    </xf>
    <xf numFmtId="0" fontId="15" fillId="0" borderId="11" xfId="1" applyFont="1" applyBorder="1" applyAlignment="1">
      <alignment horizontal="right" vertical="top" wrapText="1"/>
    </xf>
    <xf numFmtId="0" fontId="15" fillId="0" borderId="0" xfId="1" applyFont="1" applyAlignment="1">
      <alignment horizontal="right" vertical="top" wrapText="1"/>
    </xf>
    <xf numFmtId="0" fontId="15" fillId="0" borderId="12" xfId="1" applyFont="1" applyBorder="1" applyAlignment="1">
      <alignment horizontal="right" vertical="top" wrapText="1"/>
    </xf>
    <xf numFmtId="0" fontId="13" fillId="6" borderId="8" xfId="1" applyFont="1" applyFill="1" applyBorder="1" applyAlignment="1">
      <alignment horizontal="left" vertical="center" wrapText="1"/>
    </xf>
    <xf numFmtId="0" fontId="13" fillId="6" borderId="9" xfId="1" applyFont="1" applyFill="1" applyBorder="1" applyAlignment="1">
      <alignment horizontal="left" vertical="center" wrapText="1"/>
    </xf>
    <xf numFmtId="0" fontId="13" fillId="6" borderId="10" xfId="1" applyFont="1" applyFill="1" applyBorder="1" applyAlignment="1">
      <alignment horizontal="left" vertical="center" wrapText="1"/>
    </xf>
    <xf numFmtId="0" fontId="13" fillId="7" borderId="16" xfId="1" applyFont="1" applyFill="1" applyBorder="1" applyAlignment="1">
      <alignment horizontal="center" vertical="top" wrapText="1"/>
    </xf>
    <xf numFmtId="0" fontId="13" fillId="7" borderId="14" xfId="1" applyFont="1" applyFill="1" applyBorder="1" applyAlignment="1">
      <alignment horizontal="center" vertical="top" wrapText="1"/>
    </xf>
    <xf numFmtId="0" fontId="13" fillId="7" borderId="15" xfId="1" applyFont="1" applyFill="1" applyBorder="1" applyAlignment="1">
      <alignment horizontal="center" vertical="top" wrapText="1"/>
    </xf>
    <xf numFmtId="0" fontId="13" fillId="7" borderId="21" xfId="1" applyFont="1" applyFill="1" applyBorder="1" applyAlignment="1">
      <alignment horizontal="center" vertical="top" wrapText="1"/>
    </xf>
    <xf numFmtId="0" fontId="13" fillId="7" borderId="13" xfId="1" applyFont="1" applyFill="1" applyBorder="1" applyAlignment="1">
      <alignment horizontal="center" vertical="top" wrapText="1"/>
    </xf>
    <xf numFmtId="0" fontId="13" fillId="7" borderId="22" xfId="1" applyFont="1" applyFill="1" applyBorder="1" applyAlignment="1">
      <alignment horizontal="center" vertical="top" wrapText="1"/>
    </xf>
    <xf numFmtId="0" fontId="15" fillId="7" borderId="17" xfId="1" applyFont="1" applyFill="1" applyBorder="1" applyAlignment="1">
      <alignment horizontal="left" vertical="top" wrapText="1" indent="5"/>
    </xf>
    <xf numFmtId="0" fontId="15" fillId="7" borderId="18" xfId="1" applyFont="1" applyFill="1" applyBorder="1" applyAlignment="1">
      <alignment horizontal="left" vertical="top" wrapText="1" indent="5"/>
    </xf>
    <xf numFmtId="0" fontId="15" fillId="7" borderId="19" xfId="1" applyFont="1" applyFill="1" applyBorder="1" applyAlignment="1">
      <alignment horizontal="left" vertical="top" wrapText="1" indent="5"/>
    </xf>
    <xf numFmtId="0" fontId="13" fillId="7" borderId="17" xfId="1" applyFont="1" applyFill="1" applyBorder="1" applyAlignment="1">
      <alignment horizontal="center" vertical="top" wrapText="1"/>
    </xf>
    <xf numFmtId="0" fontId="13" fillId="7" borderId="18" xfId="1" applyFont="1" applyFill="1" applyBorder="1" applyAlignment="1">
      <alignment horizontal="center" vertical="top" wrapText="1"/>
    </xf>
    <xf numFmtId="0" fontId="13" fillId="7" borderId="19" xfId="1" applyFont="1" applyFill="1" applyBorder="1" applyAlignment="1">
      <alignment horizontal="center" vertical="top" wrapText="1"/>
    </xf>
    <xf numFmtId="0" fontId="1" fillId="7" borderId="17" xfId="1" applyFont="1" applyFill="1" applyBorder="1" applyAlignment="1">
      <alignment horizontal="left" vertical="top" wrapText="1"/>
    </xf>
    <xf numFmtId="0" fontId="1" fillId="7" borderId="19" xfId="1" applyFont="1" applyFill="1" applyBorder="1" applyAlignment="1">
      <alignment horizontal="left" vertical="top" wrapText="1"/>
    </xf>
    <xf numFmtId="0" fontId="15" fillId="7" borderId="17" xfId="1" applyFont="1" applyFill="1" applyBorder="1" applyAlignment="1">
      <alignment horizontal="left" vertical="top" wrapText="1" indent="4"/>
    </xf>
    <xf numFmtId="0" fontId="15" fillId="7" borderId="19" xfId="1" applyFont="1" applyFill="1" applyBorder="1" applyAlignment="1">
      <alignment horizontal="left" vertical="top" wrapText="1" indent="4"/>
    </xf>
    <xf numFmtId="0" fontId="13" fillId="6" borderId="0" xfId="1" applyFont="1" applyFill="1" applyAlignment="1">
      <alignment horizontal="left" vertical="center"/>
    </xf>
    <xf numFmtId="0" fontId="13" fillId="6" borderId="20" xfId="1" applyFont="1" applyFill="1" applyBorder="1" applyAlignment="1">
      <alignment horizontal="left" vertical="center"/>
    </xf>
    <xf numFmtId="0" fontId="13" fillId="6" borderId="17" xfId="1" applyFont="1" applyFill="1" applyBorder="1" applyAlignment="1">
      <alignment horizontal="right" vertical="center" wrapText="1"/>
    </xf>
    <xf numFmtId="0" fontId="13" fillId="6" borderId="18" xfId="1" applyFont="1" applyFill="1" applyBorder="1" applyAlignment="1">
      <alignment horizontal="right" vertical="center" wrapText="1"/>
    </xf>
    <xf numFmtId="0" fontId="13" fillId="6" borderId="19" xfId="1" applyFont="1" applyFill="1" applyBorder="1" applyAlignment="1">
      <alignment horizontal="right" vertical="center" wrapText="1"/>
    </xf>
    <xf numFmtId="0" fontId="13" fillId="6" borderId="16" xfId="1" applyFont="1" applyFill="1" applyBorder="1" applyAlignment="1">
      <alignment horizontal="right" vertical="center" wrapText="1"/>
    </xf>
    <xf numFmtId="0" fontId="13" fillId="6" borderId="15" xfId="1" applyFont="1" applyFill="1" applyBorder="1" applyAlignment="1">
      <alignment horizontal="right" vertical="center" wrapText="1"/>
    </xf>
    <xf numFmtId="0" fontId="23" fillId="6" borderId="0" xfId="1" applyFont="1" applyFill="1" applyAlignment="1">
      <alignment vertical="center" wrapText="1"/>
    </xf>
    <xf numFmtId="1" fontId="13" fillId="7" borderId="8" xfId="1" applyNumberFormat="1" applyFont="1" applyFill="1" applyBorder="1" applyAlignment="1">
      <alignment horizontal="right" vertical="center" wrapText="1"/>
    </xf>
    <xf numFmtId="1" fontId="13" fillId="7" borderId="10" xfId="1" applyNumberFormat="1" applyFont="1" applyFill="1" applyBorder="1" applyAlignment="1">
      <alignment horizontal="right" vertical="center" wrapText="1"/>
    </xf>
    <xf numFmtId="0" fontId="13" fillId="6" borderId="0" xfId="1" applyFont="1" applyFill="1" applyAlignment="1">
      <alignment vertical="center" wrapText="1"/>
    </xf>
    <xf numFmtId="1" fontId="13" fillId="0" borderId="17" xfId="1" applyNumberFormat="1" applyFont="1" applyBorder="1" applyAlignment="1">
      <alignment horizontal="right" vertical="center" wrapText="1"/>
    </xf>
    <xf numFmtId="1" fontId="13" fillId="0" borderId="19" xfId="1" applyNumberFormat="1" applyFont="1" applyBorder="1" applyAlignment="1">
      <alignment horizontal="right" vertical="center" wrapText="1"/>
    </xf>
    <xf numFmtId="0" fontId="23" fillId="6" borderId="0" xfId="1" applyFont="1" applyFill="1" applyAlignment="1">
      <alignment horizontal="left" vertical="center" wrapText="1"/>
    </xf>
    <xf numFmtId="0" fontId="23" fillId="6" borderId="20" xfId="1" applyFont="1" applyFill="1" applyBorder="1" applyAlignment="1">
      <alignment horizontal="left" vertical="center" wrapText="1"/>
    </xf>
    <xf numFmtId="0" fontId="13" fillId="7" borderId="17" xfId="1" applyFont="1" applyFill="1" applyBorder="1" applyAlignment="1">
      <alignment horizontal="right" vertical="center" wrapText="1"/>
    </xf>
    <xf numFmtId="0" fontId="13" fillId="7" borderId="18" xfId="1" applyFont="1" applyFill="1" applyBorder="1" applyAlignment="1">
      <alignment horizontal="right" vertical="center" wrapText="1"/>
    </xf>
    <xf numFmtId="0" fontId="13" fillId="7" borderId="19" xfId="1" applyFont="1" applyFill="1" applyBorder="1" applyAlignment="1">
      <alignment horizontal="right" vertical="center" wrapText="1"/>
    </xf>
    <xf numFmtId="0" fontId="13" fillId="0" borderId="16" xfId="1" applyFont="1" applyBorder="1" applyAlignment="1">
      <alignment horizontal="right" vertical="center" wrapText="1"/>
    </xf>
    <xf numFmtId="0" fontId="13" fillId="0" borderId="14" xfId="1" applyFont="1" applyBorder="1" applyAlignment="1">
      <alignment horizontal="right" vertical="center" wrapText="1"/>
    </xf>
    <xf numFmtId="0" fontId="13" fillId="7" borderId="8" xfId="1" applyFont="1" applyFill="1" applyBorder="1" applyAlignment="1">
      <alignment horizontal="right" vertical="center" wrapText="1"/>
    </xf>
    <xf numFmtId="0" fontId="13" fillId="7" borderId="10" xfId="1" applyFont="1" applyFill="1" applyBorder="1" applyAlignment="1">
      <alignment horizontal="right" vertical="center" wrapText="1"/>
    </xf>
    <xf numFmtId="1" fontId="13" fillId="0" borderId="21" xfId="1" applyNumberFormat="1" applyFont="1" applyBorder="1" applyAlignment="1">
      <alignment horizontal="right" vertical="center" wrapText="1"/>
    </xf>
    <xf numFmtId="1" fontId="13" fillId="0" borderId="22" xfId="1" applyNumberFormat="1" applyFont="1" applyBorder="1" applyAlignment="1">
      <alignment horizontal="right" vertical="center" wrapText="1"/>
    </xf>
    <xf numFmtId="0" fontId="13" fillId="6" borderId="0" xfId="1" applyFont="1" applyFill="1" applyAlignment="1">
      <alignment horizontal="left" vertical="center" wrapText="1"/>
    </xf>
    <xf numFmtId="0" fontId="13" fillId="0" borderId="25" xfId="1" applyFont="1" applyBorder="1" applyAlignment="1">
      <alignment horizontal="right" vertical="center" wrapText="1"/>
    </xf>
    <xf numFmtId="0" fontId="13" fillId="0" borderId="26" xfId="1" applyFont="1" applyBorder="1" applyAlignment="1">
      <alignment horizontal="right" vertical="center" wrapText="1"/>
    </xf>
    <xf numFmtId="0" fontId="20" fillId="0" borderId="8" xfId="1" applyFont="1" applyBorder="1" applyAlignment="1">
      <alignment horizontal="left" vertical="center" wrapText="1" indent="4"/>
    </xf>
    <xf numFmtId="0" fontId="20" fillId="0" borderId="9" xfId="1" applyFont="1" applyBorder="1" applyAlignment="1">
      <alignment horizontal="left" vertical="center" wrapText="1" indent="4"/>
    </xf>
    <xf numFmtId="0" fontId="20" fillId="0" borderId="10" xfId="1" applyFont="1" applyBorder="1" applyAlignment="1">
      <alignment horizontal="left" vertical="center" wrapText="1" indent="4"/>
    </xf>
    <xf numFmtId="1" fontId="13" fillId="8" borderId="13" xfId="1" applyNumberFormat="1" applyFont="1" applyFill="1" applyBorder="1" applyAlignment="1">
      <alignment horizontal="right" vertical="center" wrapText="1"/>
    </xf>
    <xf numFmtId="1" fontId="13" fillId="8" borderId="22" xfId="1" applyNumberFormat="1" applyFont="1" applyFill="1" applyBorder="1" applyAlignment="1">
      <alignment horizontal="right" vertical="center" wrapText="1"/>
    </xf>
    <xf numFmtId="0" fontId="13" fillId="0" borderId="8" xfId="1" applyFont="1" applyBorder="1" applyAlignment="1">
      <alignment horizontal="right" vertical="center" wrapText="1"/>
    </xf>
    <xf numFmtId="0" fontId="13" fillId="0" borderId="10" xfId="1" applyFont="1" applyBorder="1" applyAlignment="1">
      <alignment horizontal="right" vertical="center" wrapText="1"/>
    </xf>
    <xf numFmtId="0" fontId="13" fillId="0" borderId="23" xfId="1" applyFont="1" applyBorder="1" applyAlignment="1">
      <alignment horizontal="right" vertical="center" wrapText="1"/>
    </xf>
    <xf numFmtId="0" fontId="13" fillId="0" borderId="24" xfId="1" applyFont="1" applyBorder="1" applyAlignment="1">
      <alignment horizontal="right" vertical="center" wrapText="1"/>
    </xf>
    <xf numFmtId="0" fontId="13" fillId="0" borderId="21" xfId="1" applyFont="1" applyBorder="1" applyAlignment="1">
      <alignment horizontal="right" vertical="center" wrapText="1"/>
    </xf>
    <xf numFmtId="0" fontId="13" fillId="0" borderId="22" xfId="1" applyFont="1" applyBorder="1" applyAlignment="1">
      <alignment horizontal="right" vertical="center" wrapText="1"/>
    </xf>
    <xf numFmtId="0" fontId="13" fillId="0" borderId="17" xfId="1" applyFont="1" applyBorder="1" applyAlignment="1">
      <alignment horizontal="right" vertical="center" wrapText="1"/>
    </xf>
    <xf numFmtId="0" fontId="13" fillId="0" borderId="19" xfId="1" applyFont="1" applyBorder="1" applyAlignment="1">
      <alignment horizontal="right" vertical="center" wrapText="1"/>
    </xf>
    <xf numFmtId="0" fontId="13" fillId="0" borderId="27" xfId="1" applyFont="1" applyBorder="1" applyAlignment="1">
      <alignment horizontal="right" vertical="center" wrapText="1"/>
    </xf>
    <xf numFmtId="0" fontId="13" fillId="0" borderId="28" xfId="1" applyFont="1" applyBorder="1" applyAlignment="1">
      <alignment horizontal="right" vertical="center" wrapText="1"/>
    </xf>
    <xf numFmtId="0" fontId="13" fillId="8" borderId="13" xfId="1" applyFont="1" applyFill="1" applyBorder="1" applyAlignment="1">
      <alignment horizontal="right" vertical="center" wrapText="1"/>
    </xf>
    <xf numFmtId="0" fontId="13" fillId="8" borderId="22" xfId="1" applyFont="1" applyFill="1" applyBorder="1" applyAlignment="1">
      <alignment horizontal="right" vertical="center" wrapText="1"/>
    </xf>
    <xf numFmtId="0" fontId="20" fillId="0" borderId="17" xfId="1" applyFont="1" applyBorder="1" applyAlignment="1">
      <alignment horizontal="left" vertical="center" wrapText="1" indent="4"/>
    </xf>
    <xf numFmtId="0" fontId="20" fillId="0" borderId="18" xfId="1" applyFont="1" applyBorder="1" applyAlignment="1">
      <alignment horizontal="left" vertical="center" wrapText="1" indent="4"/>
    </xf>
    <xf numFmtId="0" fontId="20" fillId="0" borderId="19" xfId="1" applyFont="1" applyBorder="1" applyAlignment="1">
      <alignment horizontal="left" vertical="center" wrapText="1" indent="4"/>
    </xf>
    <xf numFmtId="0" fontId="13" fillId="9" borderId="17" xfId="1" applyFont="1" applyFill="1" applyBorder="1" applyAlignment="1">
      <alignment horizontal="right" vertical="center" wrapText="1"/>
    </xf>
    <xf numFmtId="0" fontId="13" fillId="9" borderId="19" xfId="1" applyFont="1" applyFill="1" applyBorder="1" applyAlignment="1">
      <alignment horizontal="right" vertical="center" wrapText="1"/>
    </xf>
    <xf numFmtId="0" fontId="19" fillId="7" borderId="0" xfId="1" applyFont="1" applyFill="1" applyAlignment="1">
      <alignment horizontal="left" vertical="center"/>
    </xf>
    <xf numFmtId="0" fontId="20" fillId="0" borderId="17" xfId="1" applyFont="1" applyBorder="1" applyAlignment="1">
      <alignment horizontal="left" vertical="center" wrapText="1"/>
    </xf>
    <xf numFmtId="0" fontId="20" fillId="0" borderId="18" xfId="1" applyFont="1" applyBorder="1" applyAlignment="1">
      <alignment horizontal="left" vertical="center" wrapText="1"/>
    </xf>
    <xf numFmtId="0" fontId="13" fillId="8" borderId="8" xfId="1" applyFont="1" applyFill="1" applyBorder="1" applyAlignment="1">
      <alignment horizontal="right" vertical="center" wrapText="1"/>
    </xf>
    <xf numFmtId="0" fontId="13" fillId="8" borderId="9" xfId="1" applyFont="1" applyFill="1" applyBorder="1" applyAlignment="1">
      <alignment horizontal="right" vertical="center" wrapText="1"/>
    </xf>
    <xf numFmtId="0" fontId="13" fillId="8" borderId="10" xfId="1" applyFont="1" applyFill="1" applyBorder="1" applyAlignment="1">
      <alignment horizontal="right" vertical="center" wrapText="1"/>
    </xf>
    <xf numFmtId="0" fontId="1" fillId="6" borderId="0" xfId="1" quotePrefix="1" applyFont="1" applyFill="1" applyAlignment="1">
      <alignment horizontal="left" vertical="center"/>
    </xf>
    <xf numFmtId="0" fontId="13" fillId="6" borderId="8" xfId="1" applyFont="1" applyFill="1" applyBorder="1" applyAlignment="1">
      <alignment horizontal="right" vertical="center"/>
    </xf>
    <xf numFmtId="0" fontId="13" fillId="6" borderId="9" xfId="1" applyFont="1" applyFill="1" applyBorder="1" applyAlignment="1">
      <alignment horizontal="right" vertical="center"/>
    </xf>
    <xf numFmtId="0" fontId="13" fillId="6" borderId="10" xfId="1" applyFont="1" applyFill="1" applyBorder="1" applyAlignment="1">
      <alignment horizontal="right" vertical="center"/>
    </xf>
    <xf numFmtId="0" fontId="11" fillId="6" borderId="0" xfId="1" quotePrefix="1" applyFont="1" applyFill="1" applyAlignment="1">
      <alignment horizontal="left" vertical="center"/>
    </xf>
    <xf numFmtId="0" fontId="13" fillId="0" borderId="32" xfId="1" applyFont="1" applyBorder="1" applyAlignment="1">
      <alignment horizontal="right" vertical="center" wrapText="1"/>
    </xf>
    <xf numFmtId="0" fontId="13" fillId="0" borderId="33" xfId="1" applyFont="1" applyBorder="1" applyAlignment="1">
      <alignment horizontal="right" vertical="center" wrapText="1"/>
    </xf>
    <xf numFmtId="0" fontId="13" fillId="0" borderId="34" xfId="1" applyFont="1" applyBorder="1" applyAlignment="1">
      <alignment horizontal="right" vertical="center" wrapText="1"/>
    </xf>
    <xf numFmtId="1" fontId="13" fillId="6" borderId="8" xfId="1" applyNumberFormat="1" applyFont="1" applyFill="1" applyBorder="1" applyAlignment="1">
      <alignment horizontal="right" vertical="center"/>
    </xf>
    <xf numFmtId="1" fontId="13" fillId="6" borderId="9" xfId="1" applyNumberFormat="1" applyFont="1" applyFill="1" applyBorder="1" applyAlignment="1">
      <alignment horizontal="right" vertical="center"/>
    </xf>
    <xf numFmtId="1" fontId="13" fillId="6" borderId="10" xfId="1" applyNumberFormat="1" applyFont="1" applyFill="1" applyBorder="1" applyAlignment="1">
      <alignment horizontal="right" vertical="center"/>
    </xf>
    <xf numFmtId="0" fontId="20" fillId="0" borderId="8" xfId="1" applyFont="1" applyBorder="1" applyAlignment="1">
      <alignment horizontal="left" vertical="center" wrapText="1"/>
    </xf>
    <xf numFmtId="0" fontId="20" fillId="0" borderId="9" xfId="1" applyFont="1" applyBorder="1" applyAlignment="1">
      <alignment horizontal="left" vertical="center" wrapText="1"/>
    </xf>
    <xf numFmtId="0" fontId="20" fillId="0" borderId="10" xfId="1" applyFont="1" applyBorder="1" applyAlignment="1">
      <alignment horizontal="left" vertical="center" wrapText="1"/>
    </xf>
    <xf numFmtId="1" fontId="26" fillId="10" borderId="8" xfId="1" applyNumberFormat="1" applyFont="1" applyFill="1" applyBorder="1" applyAlignment="1">
      <alignment horizontal="right" vertical="center" wrapText="1"/>
    </xf>
    <xf numFmtId="1" fontId="26" fillId="10" borderId="9" xfId="1" applyNumberFormat="1" applyFont="1" applyFill="1" applyBorder="1" applyAlignment="1">
      <alignment horizontal="right" vertical="center" wrapText="1"/>
    </xf>
    <xf numFmtId="1" fontId="26" fillId="10" borderId="10" xfId="1" applyNumberFormat="1" applyFont="1" applyFill="1" applyBorder="1" applyAlignment="1">
      <alignment horizontal="right" vertical="center" wrapText="1"/>
    </xf>
    <xf numFmtId="1" fontId="23" fillId="10" borderId="8" xfId="1" applyNumberFormat="1" applyFont="1" applyFill="1" applyBorder="1" applyAlignment="1">
      <alignment horizontal="right" vertical="center" wrapText="1"/>
    </xf>
    <xf numFmtId="1" fontId="23" fillId="10" borderId="9" xfId="1" applyNumberFormat="1" applyFont="1" applyFill="1" applyBorder="1" applyAlignment="1">
      <alignment horizontal="right" vertical="center" wrapText="1"/>
    </xf>
    <xf numFmtId="1" fontId="23" fillId="10" borderId="10" xfId="1" applyNumberFormat="1" applyFont="1" applyFill="1" applyBorder="1" applyAlignment="1">
      <alignment horizontal="right" vertical="center" wrapText="1"/>
    </xf>
    <xf numFmtId="1" fontId="13" fillId="8" borderId="8" xfId="1" applyNumberFormat="1" applyFont="1" applyFill="1" applyBorder="1" applyAlignment="1">
      <alignment horizontal="right" vertical="center" wrapText="1"/>
    </xf>
    <xf numFmtId="1" fontId="13" fillId="8" borderId="9" xfId="1" applyNumberFormat="1" applyFont="1" applyFill="1" applyBorder="1" applyAlignment="1">
      <alignment horizontal="right" vertical="center" wrapText="1"/>
    </xf>
    <xf numFmtId="1" fontId="13" fillId="8" borderId="10" xfId="1" applyNumberFormat="1" applyFont="1" applyFill="1" applyBorder="1" applyAlignment="1">
      <alignment horizontal="right" vertical="center" wrapText="1"/>
    </xf>
    <xf numFmtId="2" fontId="10" fillId="3" borderId="0" xfId="0" applyNumberFormat="1" applyFont="1" applyFill="1" applyAlignment="1">
      <alignment vertical="center"/>
    </xf>
    <xf numFmtId="2" fontId="10" fillId="0" borderId="0" xfId="0" applyNumberFormat="1" applyFont="1" applyAlignment="1">
      <alignment vertical="center"/>
    </xf>
    <xf numFmtId="2" fontId="28" fillId="3" borderId="0" xfId="0" applyNumberFormat="1" applyFont="1" applyFill="1" applyAlignment="1" applyProtection="1">
      <alignment horizontal="left" vertical="center"/>
      <protection locked="0"/>
    </xf>
    <xf numFmtId="2" fontId="7" fillId="3" borderId="0" xfId="0" applyNumberFormat="1" applyFont="1" applyFill="1" applyAlignment="1" applyProtection="1">
      <alignment horizontal="left" vertical="center"/>
      <protection locked="0"/>
    </xf>
    <xf numFmtId="2" fontId="28" fillId="0" borderId="0" xfId="0" applyNumberFormat="1" applyFont="1" applyAlignment="1" applyProtection="1">
      <alignment horizontal="left" vertical="center"/>
      <protection locked="0"/>
    </xf>
    <xf numFmtId="0" fontId="38" fillId="0" borderId="0" xfId="0" applyFont="1" applyAlignment="1">
      <alignment wrapText="1"/>
    </xf>
    <xf numFmtId="0" fontId="3" fillId="3" borderId="0" xfId="0" applyFont="1" applyFill="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3" fillId="0" borderId="6" xfId="0" applyFont="1" applyBorder="1" applyAlignment="1" applyProtection="1">
      <alignment horizontal="center" vertical="center"/>
      <protection locked="0"/>
    </xf>
  </cellXfs>
  <cellStyles count="4">
    <cellStyle name="Normal" xfId="0" builtinId="0"/>
    <cellStyle name="Normal 2" xfId="1" xr:uid="{295695E2-AD5E-4704-A14D-C0AC1B320AD4}"/>
    <cellStyle name="Normal 3" xfId="2" xr:uid="{447C827F-94A4-4D86-A2A4-676C46FD04B6}"/>
    <cellStyle name="Pourcentage" xfId="3" builtinId="5"/>
  </cellStyles>
  <dxfs count="2">
    <dxf>
      <fill>
        <patternFill>
          <bgColor rgb="FFFF0000"/>
        </patternFill>
      </fill>
    </dxf>
    <dxf>
      <fill>
        <patternFill>
          <bgColor rgb="FFFF0000"/>
        </patternFill>
      </fill>
    </dxf>
  </dxfs>
  <tableStyles count="0" defaultTableStyle="TableStyleMedium9" defaultPivotStyle="PivotStyleLight16"/>
  <colors>
    <mruColors>
      <color rgb="FF000792"/>
      <color rgb="FF009215"/>
      <color rgb="FF00A208"/>
      <color rgb="FFFF6600"/>
      <color rgb="FFFF3300"/>
      <color rgb="FFFF9933"/>
      <color rgb="FF75009E"/>
      <color rgb="FFDC79FF"/>
      <color rgb="FFCC99FF"/>
      <color rgb="FFFFE9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46607</xdr:colOff>
      <xdr:row>0</xdr:row>
      <xdr:rowOff>116512</xdr:rowOff>
    </xdr:from>
    <xdr:to>
      <xdr:col>7</xdr:col>
      <xdr:colOff>745096</xdr:colOff>
      <xdr:row>0</xdr:row>
      <xdr:rowOff>1910824</xdr:rowOff>
    </xdr:to>
    <xdr:pic>
      <xdr:nvPicPr>
        <xdr:cNvPr id="2" name="Image 1">
          <a:extLst>
            <a:ext uri="{FF2B5EF4-FFF2-40B4-BE49-F238E27FC236}">
              <a16:creationId xmlns:a16="http://schemas.microsoft.com/office/drawing/2014/main" id="{024834DD-C43D-10AA-ED48-F045B16BC64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791" b="15361"/>
        <a:stretch/>
      </xdr:blipFill>
      <xdr:spPr bwMode="auto">
        <a:xfrm>
          <a:off x="46607" y="116512"/>
          <a:ext cx="7578627" cy="1794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46607</xdr:colOff>
      <xdr:row>0</xdr:row>
      <xdr:rowOff>116512</xdr:rowOff>
    </xdr:from>
    <xdr:to>
      <xdr:col>7</xdr:col>
      <xdr:colOff>745096</xdr:colOff>
      <xdr:row>0</xdr:row>
      <xdr:rowOff>1910824</xdr:rowOff>
    </xdr:to>
    <xdr:pic>
      <xdr:nvPicPr>
        <xdr:cNvPr id="2" name="Image 1">
          <a:extLst>
            <a:ext uri="{FF2B5EF4-FFF2-40B4-BE49-F238E27FC236}">
              <a16:creationId xmlns:a16="http://schemas.microsoft.com/office/drawing/2014/main" id="{5CFB6DBD-8B32-4DAA-B3B0-071D552AC91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791" b="15361"/>
        <a:stretch/>
      </xdr:blipFill>
      <xdr:spPr bwMode="auto">
        <a:xfrm>
          <a:off x="46607" y="116512"/>
          <a:ext cx="7588239" cy="1794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57150</xdr:rowOff>
    </xdr:from>
    <xdr:to>
      <xdr:col>15</xdr:col>
      <xdr:colOff>57150</xdr:colOff>
      <xdr:row>1</xdr:row>
      <xdr:rowOff>508404</xdr:rowOff>
    </xdr:to>
    <xdr:pic>
      <xdr:nvPicPr>
        <xdr:cNvPr id="2" name="Image 1" descr="titre_culture.jpg">
          <a:extLst>
            <a:ext uri="{FF2B5EF4-FFF2-40B4-BE49-F238E27FC236}">
              <a16:creationId xmlns:a16="http://schemas.microsoft.com/office/drawing/2014/main" id="{B7527641-70B5-4958-A004-286219EA3915}"/>
            </a:ext>
          </a:extLst>
        </xdr:cNvPr>
        <xdr:cNvPicPr>
          <a:picLocks noChangeAspect="1"/>
        </xdr:cNvPicPr>
      </xdr:nvPicPr>
      <xdr:blipFill>
        <a:blip xmlns:r="http://schemas.openxmlformats.org/officeDocument/2006/relationships" r:embed="rId1" cstate="print"/>
        <a:stretch>
          <a:fillRect/>
        </a:stretch>
      </xdr:blipFill>
      <xdr:spPr>
        <a:xfrm>
          <a:off x="28575" y="57150"/>
          <a:ext cx="7983855" cy="14266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3"/>
  <sheetViews>
    <sheetView showGridLines="0" topLeftCell="A74" zoomScale="109" zoomScaleNormal="109" workbookViewId="0">
      <selection activeCell="G74" sqref="G74"/>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7" width="26.7265625" style="8" bestFit="1" customWidth="1"/>
    <col min="8" max="8" width="19.81640625" style="8" bestFit="1" customWidth="1"/>
    <col min="9" max="9" width="6.90625" style="8" customWidth="1"/>
    <col min="10" max="10" width="4.453125" style="8" customWidth="1"/>
    <col min="11" max="11" width="26.453125" style="8" bestFit="1" customWidth="1"/>
    <col min="12" max="16384" width="11.54296875" style="8"/>
  </cols>
  <sheetData>
    <row r="1" spans="1:11" ht="157" customHeight="1" x14ac:dyDescent="0.25"/>
    <row r="3" spans="1:11" ht="25.15" customHeight="1" x14ac:dyDescent="0.25">
      <c r="A3" s="138" t="s">
        <v>225</v>
      </c>
      <c r="B3" s="138"/>
      <c r="C3" s="138"/>
      <c r="D3" s="138"/>
      <c r="E3" s="138"/>
      <c r="F3" s="138"/>
      <c r="G3" s="138"/>
      <c r="H3" s="138"/>
      <c r="J3" s="8" t="s">
        <v>261</v>
      </c>
      <c r="K3" s="8" t="s">
        <v>272</v>
      </c>
    </row>
    <row r="4" spans="1:11" ht="15" customHeight="1" thickBot="1" x14ac:dyDescent="0.3">
      <c r="A4" s="9"/>
      <c r="B4" s="125"/>
      <c r="C4" s="125"/>
      <c r="D4" s="125"/>
      <c r="E4" s="125"/>
      <c r="F4" s="125"/>
      <c r="G4" s="125"/>
    </row>
    <row r="5" spans="1:11" ht="25.15" customHeight="1" thickTop="1" thickBot="1" x14ac:dyDescent="0.3">
      <c r="A5" s="118"/>
      <c r="B5" s="119" t="s">
        <v>282</v>
      </c>
      <c r="C5" s="120"/>
      <c r="D5" s="121"/>
      <c r="E5" s="122"/>
      <c r="F5" s="119"/>
      <c r="G5" s="123" t="s">
        <v>283</v>
      </c>
      <c r="H5" s="104"/>
    </row>
    <row r="6" spans="1:11" ht="25.15" customHeight="1" thickTop="1" thickBot="1" x14ac:dyDescent="0.3">
      <c r="A6" s="113"/>
      <c r="B6" s="114"/>
      <c r="C6" s="115"/>
      <c r="D6" s="116"/>
      <c r="E6" s="116"/>
      <c r="F6" s="114"/>
      <c r="G6" s="124" t="s">
        <v>284</v>
      </c>
      <c r="H6" s="117"/>
    </row>
    <row r="7" spans="1:11" ht="15" customHeight="1" thickTop="1" x14ac:dyDescent="0.25">
      <c r="A7" s="9"/>
      <c r="B7" s="125"/>
      <c r="C7" s="125"/>
      <c r="D7" s="125"/>
      <c r="E7" s="125"/>
      <c r="F7" s="125"/>
      <c r="G7" s="125"/>
    </row>
    <row r="8" spans="1:11" ht="20.5" customHeight="1" x14ac:dyDescent="0.25">
      <c r="A8" s="130" t="s">
        <v>122</v>
      </c>
      <c r="B8" s="130"/>
      <c r="C8" s="130"/>
      <c r="D8" s="130"/>
      <c r="E8" s="130"/>
      <c r="F8" s="130"/>
      <c r="G8" s="130"/>
      <c r="H8" s="130"/>
    </row>
    <row r="9" spans="1:11" ht="15" customHeight="1" x14ac:dyDescent="0.25">
      <c r="A9" s="9"/>
      <c r="B9" s="125"/>
      <c r="C9" s="125"/>
      <c r="D9" s="125"/>
      <c r="E9" s="125"/>
      <c r="F9" s="125"/>
      <c r="G9" s="125"/>
    </row>
    <row r="10" spans="1:11" ht="17" customHeight="1" x14ac:dyDescent="0.25">
      <c r="A10" s="10" t="s">
        <v>11</v>
      </c>
      <c r="B10" s="126" t="s">
        <v>58</v>
      </c>
      <c r="C10" s="126"/>
      <c r="D10" s="126"/>
      <c r="E10" s="126"/>
      <c r="F10" s="126"/>
      <c r="G10" s="126"/>
    </row>
    <row r="11" spans="1:11" ht="17" customHeight="1" thickBot="1" x14ac:dyDescent="0.3">
      <c r="A11" s="9"/>
      <c r="B11" s="9"/>
      <c r="C11" s="9"/>
      <c r="D11" s="9"/>
      <c r="E11" s="9"/>
      <c r="F11" s="9"/>
      <c r="G11" s="9"/>
    </row>
    <row r="12" spans="1:11" ht="17" customHeight="1" x14ac:dyDescent="0.25">
      <c r="A12" s="9"/>
      <c r="B12" s="127"/>
      <c r="C12" s="127"/>
      <c r="D12" s="127"/>
      <c r="F12" s="135" t="s">
        <v>61</v>
      </c>
      <c r="G12" s="135" t="s">
        <v>277</v>
      </c>
    </row>
    <row r="13" spans="1:11" ht="17" customHeight="1" x14ac:dyDescent="0.25">
      <c r="A13" s="9"/>
      <c r="B13" s="127"/>
      <c r="C13" s="127"/>
      <c r="D13" s="127"/>
      <c r="F13" s="136"/>
      <c r="G13" s="136"/>
    </row>
    <row r="14" spans="1:11" ht="17" customHeight="1" thickBot="1" x14ac:dyDescent="0.3">
      <c r="A14" s="9"/>
      <c r="B14" s="127"/>
      <c r="C14" s="127"/>
      <c r="D14" s="127"/>
      <c r="F14" s="137"/>
      <c r="G14" s="137"/>
    </row>
    <row r="15" spans="1:11" ht="17" customHeight="1" x14ac:dyDescent="0.25">
      <c r="A15" s="23">
        <v>1</v>
      </c>
      <c r="B15" s="129" t="s">
        <v>233</v>
      </c>
      <c r="C15" s="129"/>
      <c r="D15" s="129"/>
      <c r="E15" s="100"/>
      <c r="F15" s="5"/>
      <c r="G15" s="5"/>
      <c r="J15" s="8" t="s">
        <v>261</v>
      </c>
      <c r="K15" s="8" t="s">
        <v>276</v>
      </c>
    </row>
    <row r="16" spans="1:11" ht="17" customHeight="1" x14ac:dyDescent="0.25">
      <c r="A16" s="25">
        <f>+A15+1</f>
        <v>2</v>
      </c>
      <c r="B16" s="132" t="s">
        <v>234</v>
      </c>
      <c r="C16" s="132"/>
      <c r="D16" s="132"/>
      <c r="E16" s="101"/>
      <c r="F16" s="7"/>
      <c r="G16" s="34"/>
    </row>
    <row r="17" spans="1:11" ht="17" customHeight="1" x14ac:dyDescent="0.25">
      <c r="A17" s="12">
        <f t="shared" ref="A17:A27" si="0">+A16+1</f>
        <v>3</v>
      </c>
      <c r="B17" s="129" t="s">
        <v>231</v>
      </c>
      <c r="C17" s="129"/>
      <c r="D17" s="129"/>
      <c r="E17" s="100"/>
      <c r="F17" s="5"/>
      <c r="G17" s="33"/>
    </row>
    <row r="18" spans="1:11" ht="17" customHeight="1" x14ac:dyDescent="0.25">
      <c r="A18" s="14">
        <f t="shared" si="0"/>
        <v>4</v>
      </c>
      <c r="B18" s="132" t="s">
        <v>232</v>
      </c>
      <c r="C18" s="132"/>
      <c r="D18" s="132"/>
      <c r="E18" s="101"/>
      <c r="F18" s="7"/>
      <c r="G18" s="34"/>
    </row>
    <row r="19" spans="1:11" ht="17" customHeight="1" x14ac:dyDescent="0.25">
      <c r="A19" s="12">
        <f t="shared" si="0"/>
        <v>5</v>
      </c>
      <c r="B19" s="134" t="s">
        <v>223</v>
      </c>
      <c r="C19" s="134"/>
      <c r="D19" s="134"/>
      <c r="E19" s="100"/>
      <c r="F19" s="5"/>
      <c r="G19" s="33"/>
    </row>
    <row r="20" spans="1:11" ht="17" customHeight="1" x14ac:dyDescent="0.25">
      <c r="A20" s="14">
        <f t="shared" si="0"/>
        <v>6</v>
      </c>
      <c r="B20" s="132" t="s">
        <v>236</v>
      </c>
      <c r="C20" s="132"/>
      <c r="D20" s="132"/>
      <c r="E20" s="101"/>
      <c r="F20" s="7"/>
      <c r="G20" s="34"/>
    </row>
    <row r="21" spans="1:11" ht="17" customHeight="1" x14ac:dyDescent="0.25">
      <c r="A21" s="12">
        <f t="shared" si="0"/>
        <v>7</v>
      </c>
      <c r="B21" s="134" t="s">
        <v>237</v>
      </c>
      <c r="C21" s="134"/>
      <c r="D21" s="134"/>
      <c r="E21" s="100"/>
      <c r="F21" s="5"/>
      <c r="G21" s="33"/>
    </row>
    <row r="22" spans="1:11" ht="17" customHeight="1" x14ac:dyDescent="0.25">
      <c r="A22" s="14">
        <f t="shared" si="0"/>
        <v>8</v>
      </c>
      <c r="B22" s="132" t="s">
        <v>238</v>
      </c>
      <c r="C22" s="132"/>
      <c r="D22" s="132"/>
      <c r="E22" s="101"/>
      <c r="F22" s="7"/>
      <c r="G22" s="34"/>
    </row>
    <row r="23" spans="1:11" ht="17" customHeight="1" x14ac:dyDescent="0.25">
      <c r="A23" s="12">
        <f t="shared" si="0"/>
        <v>9</v>
      </c>
      <c r="B23" s="131"/>
      <c r="C23" s="131"/>
      <c r="D23" s="131"/>
      <c r="E23" s="100"/>
      <c r="F23" s="5"/>
      <c r="G23" s="33"/>
    </row>
    <row r="24" spans="1:11" ht="17" customHeight="1" x14ac:dyDescent="0.25">
      <c r="A24" s="14">
        <f t="shared" si="0"/>
        <v>10</v>
      </c>
      <c r="B24" s="133"/>
      <c r="C24" s="133"/>
      <c r="D24" s="133"/>
      <c r="E24" s="101"/>
      <c r="F24" s="7"/>
      <c r="G24" s="34"/>
      <c r="K24"/>
    </row>
    <row r="25" spans="1:11" ht="17" customHeight="1" x14ac:dyDescent="0.25">
      <c r="A25" s="12">
        <f t="shared" si="0"/>
        <v>11</v>
      </c>
      <c r="B25" s="131"/>
      <c r="C25" s="131"/>
      <c r="D25" s="131"/>
      <c r="E25" s="100"/>
      <c r="F25" s="5"/>
      <c r="G25" s="33"/>
    </row>
    <row r="26" spans="1:11" ht="17" customHeight="1" x14ac:dyDescent="0.25">
      <c r="A26" s="14">
        <f t="shared" si="0"/>
        <v>12</v>
      </c>
      <c r="B26" s="133"/>
      <c r="C26" s="133"/>
      <c r="D26" s="133"/>
      <c r="E26" s="101"/>
      <c r="F26" s="7"/>
      <c r="G26" s="34"/>
    </row>
    <row r="27" spans="1:11" ht="17" customHeight="1" x14ac:dyDescent="0.25">
      <c r="A27" s="12">
        <f t="shared" si="0"/>
        <v>13</v>
      </c>
      <c r="B27" s="131"/>
      <c r="C27" s="131"/>
      <c r="D27" s="131"/>
      <c r="E27" s="100"/>
      <c r="F27" s="5"/>
      <c r="G27" s="33"/>
    </row>
    <row r="28" spans="1:11" ht="17" customHeight="1" thickBot="1" x14ac:dyDescent="0.3">
      <c r="A28" s="14"/>
      <c r="B28" s="15"/>
      <c r="C28" s="15"/>
      <c r="D28" s="15"/>
      <c r="F28" s="17">
        <f>SUM(F15:F27)</f>
        <v>0</v>
      </c>
      <c r="G28" s="105"/>
      <c r="J28" s="8" t="s">
        <v>261</v>
      </c>
      <c r="K28" s="8" t="s">
        <v>263</v>
      </c>
    </row>
    <row r="29" spans="1:11" ht="17" customHeight="1" x14ac:dyDescent="0.25">
      <c r="A29" s="9"/>
      <c r="B29" s="147" t="s">
        <v>14</v>
      </c>
      <c r="C29" s="147"/>
      <c r="D29" s="147"/>
      <c r="E29" s="147"/>
      <c r="F29" s="147"/>
      <c r="G29" s="18">
        <f>SUM(G15:G27)</f>
        <v>0</v>
      </c>
      <c r="J29" s="8" t="s">
        <v>261</v>
      </c>
      <c r="K29" s="8" t="s">
        <v>262</v>
      </c>
    </row>
    <row r="30" spans="1:11" ht="17" customHeight="1" x14ac:dyDescent="0.25">
      <c r="A30" s="9"/>
      <c r="B30" s="148" t="s">
        <v>279</v>
      </c>
      <c r="C30" s="132"/>
      <c r="D30" s="132"/>
      <c r="E30" s="132"/>
      <c r="F30" s="132"/>
      <c r="G30" s="19">
        <f>G29*8.33%</f>
        <v>0</v>
      </c>
      <c r="J30" s="8" t="s">
        <v>261</v>
      </c>
      <c r="K30" s="8" t="s">
        <v>265</v>
      </c>
    </row>
    <row r="31" spans="1:11" ht="17" customHeight="1" x14ac:dyDescent="0.25">
      <c r="A31" s="9"/>
      <c r="B31" s="139" t="s">
        <v>15</v>
      </c>
      <c r="C31" s="139"/>
      <c r="D31" s="139"/>
      <c r="E31" s="139"/>
      <c r="F31" s="139"/>
      <c r="G31" s="20">
        <f>SUM(G29:G30)</f>
        <v>0</v>
      </c>
      <c r="J31" s="8" t="s">
        <v>261</v>
      </c>
      <c r="K31" s="8" t="s">
        <v>266</v>
      </c>
    </row>
    <row r="32" spans="1:11" ht="17" customHeight="1" x14ac:dyDescent="0.25">
      <c r="A32" s="9"/>
      <c r="B32" s="102" t="s">
        <v>280</v>
      </c>
      <c r="C32" s="13"/>
      <c r="D32" s="13"/>
      <c r="E32" s="13"/>
      <c r="F32" s="107">
        <v>0.18640000000000001</v>
      </c>
      <c r="G32" s="106">
        <f>G31*F32</f>
        <v>0</v>
      </c>
      <c r="J32" s="8" t="s">
        <v>261</v>
      </c>
      <c r="K32" s="8" t="s">
        <v>267</v>
      </c>
    </row>
    <row r="33" spans="1:11" ht="17" customHeight="1" x14ac:dyDescent="0.25">
      <c r="A33" s="9"/>
      <c r="B33" s="139" t="s">
        <v>101</v>
      </c>
      <c r="C33" s="139"/>
      <c r="D33" s="139"/>
      <c r="E33" s="139"/>
      <c r="F33" s="139"/>
      <c r="G33" s="21">
        <f>SUM(G31:G32)</f>
        <v>0</v>
      </c>
      <c r="J33" s="8" t="s">
        <v>261</v>
      </c>
      <c r="K33" s="8" t="s">
        <v>268</v>
      </c>
    </row>
    <row r="34" spans="1:11" ht="17" customHeight="1" thickBot="1" x14ac:dyDescent="0.3">
      <c r="A34" s="9"/>
      <c r="B34" s="128" t="s">
        <v>264</v>
      </c>
      <c r="C34" s="128"/>
      <c r="D34" s="128"/>
      <c r="E34" s="128"/>
      <c r="F34" s="128"/>
      <c r="G34" s="108">
        <f>SUM(G33+F28)</f>
        <v>0</v>
      </c>
      <c r="J34" s="8" t="s">
        <v>261</v>
      </c>
      <c r="K34" s="8" t="s">
        <v>269</v>
      </c>
    </row>
    <row r="35" spans="1:11" ht="17" customHeight="1" x14ac:dyDescent="0.25"/>
    <row r="36" spans="1:11" ht="17" customHeight="1" x14ac:dyDescent="0.25">
      <c r="A36" s="10" t="s">
        <v>23</v>
      </c>
      <c r="B36" s="126" t="s">
        <v>24</v>
      </c>
      <c r="C36" s="126"/>
      <c r="D36" s="126"/>
      <c r="E36" s="126"/>
      <c r="F36" s="126"/>
      <c r="G36" s="126"/>
    </row>
    <row r="37" spans="1:11" ht="17" customHeight="1" thickBot="1" x14ac:dyDescent="0.3">
      <c r="A37" s="9"/>
      <c r="B37" s="125"/>
      <c r="C37" s="125"/>
      <c r="D37" s="125"/>
      <c r="E37" s="125"/>
      <c r="F37" s="125"/>
      <c r="G37" s="125"/>
    </row>
    <row r="38" spans="1:11" ht="17" customHeight="1" x14ac:dyDescent="0.25">
      <c r="A38" s="23">
        <v>1</v>
      </c>
      <c r="B38" s="129" t="s">
        <v>240</v>
      </c>
      <c r="C38" s="129"/>
      <c r="D38" s="129"/>
      <c r="E38" s="24"/>
      <c r="F38" s="24"/>
      <c r="G38" s="4"/>
      <c r="I38"/>
    </row>
    <row r="39" spans="1:11" ht="17" customHeight="1" x14ac:dyDescent="0.25">
      <c r="A39" s="25">
        <f>+A38+1</f>
        <v>2</v>
      </c>
      <c r="B39" s="132" t="s">
        <v>241</v>
      </c>
      <c r="C39" s="132"/>
      <c r="D39" s="132"/>
      <c r="E39" s="26"/>
      <c r="F39" s="26"/>
      <c r="G39" s="1"/>
      <c r="I39"/>
    </row>
    <row r="40" spans="1:11" ht="17" customHeight="1" x14ac:dyDescent="0.25">
      <c r="A40" s="23">
        <f t="shared" ref="A40:A45" si="1">+A39+1</f>
        <v>3</v>
      </c>
      <c r="B40" s="13" t="s">
        <v>239</v>
      </c>
      <c r="C40" s="13"/>
      <c r="D40" s="13"/>
      <c r="E40" s="24"/>
      <c r="F40" s="24"/>
      <c r="G40" s="2"/>
      <c r="I40"/>
    </row>
    <row r="41" spans="1:11" ht="17" customHeight="1" x14ac:dyDescent="0.25">
      <c r="A41" s="25">
        <f t="shared" si="1"/>
        <v>4</v>
      </c>
      <c r="B41" s="132" t="s">
        <v>242</v>
      </c>
      <c r="C41" s="132"/>
      <c r="D41" s="132"/>
      <c r="E41" s="26"/>
      <c r="F41" s="26"/>
      <c r="G41" s="1"/>
      <c r="I41"/>
    </row>
    <row r="42" spans="1:11" ht="17" customHeight="1" x14ac:dyDescent="0.25">
      <c r="A42" s="23">
        <f t="shared" si="1"/>
        <v>5</v>
      </c>
      <c r="B42" s="129" t="s">
        <v>243</v>
      </c>
      <c r="C42" s="129"/>
      <c r="D42" s="129"/>
      <c r="E42" s="129"/>
      <c r="F42" s="129"/>
      <c r="G42" s="2"/>
      <c r="I42"/>
    </row>
    <row r="43" spans="1:11" ht="17" customHeight="1" x14ac:dyDescent="0.25">
      <c r="A43" s="25">
        <f t="shared" si="1"/>
        <v>6</v>
      </c>
      <c r="B43" s="132" t="s">
        <v>244</v>
      </c>
      <c r="C43" s="132"/>
      <c r="D43" s="132"/>
      <c r="E43" s="132"/>
      <c r="F43" s="132"/>
      <c r="G43" s="1"/>
      <c r="I43"/>
    </row>
    <row r="44" spans="1:11" ht="17" customHeight="1" x14ac:dyDescent="0.25">
      <c r="A44" s="23">
        <f t="shared" si="1"/>
        <v>7</v>
      </c>
      <c r="B44" s="129" t="s">
        <v>245</v>
      </c>
      <c r="C44" s="129"/>
      <c r="D44" s="129"/>
      <c r="E44" s="129"/>
      <c r="F44" s="129"/>
      <c r="G44" s="2"/>
      <c r="I44"/>
    </row>
    <row r="45" spans="1:11" ht="17" customHeight="1" x14ac:dyDescent="0.25">
      <c r="A45" s="25">
        <f t="shared" si="1"/>
        <v>8</v>
      </c>
      <c r="B45" s="132" t="s">
        <v>246</v>
      </c>
      <c r="C45" s="132"/>
      <c r="D45" s="132"/>
      <c r="E45" s="132"/>
      <c r="F45" s="132"/>
      <c r="G45" s="1"/>
      <c r="I45"/>
    </row>
    <row r="46" spans="1:11" ht="17" customHeight="1" thickBot="1" x14ac:dyDescent="0.3">
      <c r="A46" s="9"/>
      <c r="B46" s="128" t="s">
        <v>31</v>
      </c>
      <c r="C46" s="128"/>
      <c r="D46" s="128"/>
      <c r="E46" s="128"/>
      <c r="F46" s="128"/>
      <c r="G46" s="103">
        <f>SUM(G38:G45)</f>
        <v>0</v>
      </c>
      <c r="I46"/>
    </row>
    <row r="47" spans="1:11" ht="17" customHeight="1" x14ac:dyDescent="0.25">
      <c r="A47" s="9"/>
      <c r="B47" s="125"/>
      <c r="C47" s="125"/>
      <c r="D47" s="125"/>
      <c r="E47" s="125"/>
      <c r="F47" s="125"/>
      <c r="G47" s="125"/>
      <c r="I47"/>
    </row>
    <row r="48" spans="1:11" ht="17" customHeight="1" x14ac:dyDescent="0.25">
      <c r="A48" s="10" t="s">
        <v>32</v>
      </c>
      <c r="B48" s="126" t="s">
        <v>33</v>
      </c>
      <c r="C48" s="126"/>
      <c r="D48" s="126"/>
      <c r="E48" s="126"/>
      <c r="F48" s="126"/>
      <c r="G48" s="126"/>
      <c r="I48"/>
    </row>
    <row r="49" spans="1:9" ht="17" customHeight="1" thickBot="1" x14ac:dyDescent="0.3">
      <c r="A49" s="9"/>
      <c r="B49" s="125"/>
      <c r="C49" s="125"/>
      <c r="D49" s="125"/>
      <c r="E49" s="125"/>
      <c r="F49" s="125"/>
      <c r="G49" s="125"/>
      <c r="I49"/>
    </row>
    <row r="50" spans="1:9" ht="17" customHeight="1" x14ac:dyDescent="0.25">
      <c r="A50" s="23">
        <v>1</v>
      </c>
      <c r="B50" s="129" t="s">
        <v>221</v>
      </c>
      <c r="C50" s="129"/>
      <c r="D50" s="129"/>
      <c r="E50" s="129"/>
      <c r="F50" s="129"/>
      <c r="G50" s="6"/>
      <c r="I50"/>
    </row>
    <row r="51" spans="1:9" ht="17" customHeight="1" x14ac:dyDescent="0.25">
      <c r="A51" s="25">
        <f>+A50+1</f>
        <v>2</v>
      </c>
      <c r="B51" s="132" t="s">
        <v>247</v>
      </c>
      <c r="C51" s="132"/>
      <c r="D51" s="132"/>
      <c r="E51" s="132"/>
      <c r="F51" s="132"/>
      <c r="G51" s="7"/>
      <c r="I51"/>
    </row>
    <row r="52" spans="1:9" ht="17" customHeight="1" x14ac:dyDescent="0.25">
      <c r="A52" s="23">
        <f t="shared" ref="A52:A57" si="2">+A51+1</f>
        <v>3</v>
      </c>
      <c r="B52" s="129" t="s">
        <v>248</v>
      </c>
      <c r="C52" s="129"/>
      <c r="D52" s="129"/>
      <c r="E52" s="129"/>
      <c r="F52" s="129"/>
      <c r="G52" s="5"/>
      <c r="I52"/>
    </row>
    <row r="53" spans="1:9" ht="17" customHeight="1" x14ac:dyDescent="0.25">
      <c r="A53" s="25">
        <f t="shared" si="2"/>
        <v>4</v>
      </c>
      <c r="B53" s="132" t="s">
        <v>273</v>
      </c>
      <c r="C53" s="132"/>
      <c r="D53" s="132"/>
      <c r="E53" s="132"/>
      <c r="F53" s="132"/>
      <c r="G53" s="7"/>
      <c r="I53"/>
    </row>
    <row r="54" spans="1:9" ht="17" customHeight="1" x14ac:dyDescent="0.25">
      <c r="A54" s="23">
        <f t="shared" si="2"/>
        <v>5</v>
      </c>
      <c r="B54" s="129" t="s">
        <v>235</v>
      </c>
      <c r="C54" s="129"/>
      <c r="D54" s="129"/>
      <c r="E54" s="129"/>
      <c r="F54" s="129"/>
      <c r="G54" s="5"/>
      <c r="I54"/>
    </row>
    <row r="55" spans="1:9" ht="17" customHeight="1" x14ac:dyDescent="0.25">
      <c r="A55" s="25">
        <f t="shared" si="2"/>
        <v>6</v>
      </c>
      <c r="B55" s="132" t="s">
        <v>222</v>
      </c>
      <c r="C55" s="132"/>
      <c r="D55" s="132"/>
      <c r="E55" s="132"/>
      <c r="F55" s="132"/>
      <c r="G55" s="7"/>
    </row>
    <row r="56" spans="1:9" ht="17" customHeight="1" x14ac:dyDescent="0.25">
      <c r="A56" s="23">
        <f t="shared" si="2"/>
        <v>7</v>
      </c>
      <c r="B56" s="129" t="s">
        <v>251</v>
      </c>
      <c r="C56" s="129"/>
      <c r="D56" s="129"/>
      <c r="E56" s="129"/>
      <c r="F56" s="129"/>
      <c r="G56" s="5"/>
    </row>
    <row r="57" spans="1:9" ht="17" customHeight="1" x14ac:dyDescent="0.25">
      <c r="A57" s="25">
        <f t="shared" si="2"/>
        <v>8</v>
      </c>
      <c r="B57" s="132" t="s">
        <v>249</v>
      </c>
      <c r="C57" s="132"/>
      <c r="D57" s="132"/>
      <c r="E57" s="132"/>
      <c r="F57" s="132"/>
      <c r="G57" s="7"/>
    </row>
    <row r="58" spans="1:9" ht="17" customHeight="1" x14ac:dyDescent="0.25">
      <c r="A58" s="23">
        <f t="shared" ref="A58" si="3">+A57+1</f>
        <v>9</v>
      </c>
      <c r="B58" s="129" t="s">
        <v>250</v>
      </c>
      <c r="C58" s="129"/>
      <c r="D58" s="129"/>
      <c r="E58" s="129"/>
      <c r="F58" s="129"/>
      <c r="G58" s="5"/>
    </row>
    <row r="59" spans="1:9" ht="17" customHeight="1" thickBot="1" x14ac:dyDescent="0.3">
      <c r="A59" s="9"/>
      <c r="B59" s="128" t="s">
        <v>43</v>
      </c>
      <c r="C59" s="128"/>
      <c r="D59" s="128"/>
      <c r="E59" s="128"/>
      <c r="F59" s="128"/>
      <c r="G59" s="103">
        <f>SUM(G50:G57)</f>
        <v>0</v>
      </c>
      <c r="I59"/>
    </row>
    <row r="60" spans="1:9" ht="17" customHeight="1" x14ac:dyDescent="0.25">
      <c r="A60" s="9"/>
      <c r="B60" s="125"/>
      <c r="C60" s="125"/>
      <c r="D60" s="125"/>
      <c r="E60" s="125"/>
      <c r="F60" s="125"/>
      <c r="G60" s="125"/>
      <c r="I60"/>
    </row>
    <row r="61" spans="1:9" ht="17" customHeight="1" x14ac:dyDescent="0.25">
      <c r="A61" s="10" t="s">
        <v>44</v>
      </c>
      <c r="B61" s="126" t="s">
        <v>45</v>
      </c>
      <c r="C61" s="126"/>
      <c r="D61" s="126"/>
      <c r="E61" s="126"/>
      <c r="F61" s="126"/>
      <c r="G61" s="126"/>
      <c r="I61"/>
    </row>
    <row r="62" spans="1:9" ht="17" customHeight="1" thickBot="1" x14ac:dyDescent="0.3">
      <c r="A62" s="9"/>
      <c r="B62" s="127"/>
      <c r="C62" s="127"/>
      <c r="D62" s="127"/>
      <c r="E62" s="127"/>
      <c r="F62" s="127"/>
      <c r="G62" s="127"/>
      <c r="I62"/>
    </row>
    <row r="63" spans="1:9" ht="17" customHeight="1" x14ac:dyDescent="0.25">
      <c r="A63" s="23">
        <v>1</v>
      </c>
      <c r="B63" s="13" t="s">
        <v>252</v>
      </c>
      <c r="C63" s="13"/>
      <c r="D63" s="13"/>
      <c r="E63" s="13"/>
      <c r="F63" s="13"/>
      <c r="G63" s="6"/>
      <c r="I63"/>
    </row>
    <row r="64" spans="1:9" ht="17" customHeight="1" x14ac:dyDescent="0.25">
      <c r="A64" s="25">
        <f>+A63+1</f>
        <v>2</v>
      </c>
      <c r="B64" s="8" t="s">
        <v>253</v>
      </c>
      <c r="G64" s="7"/>
      <c r="I64"/>
    </row>
    <row r="65" spans="1:9" ht="17" customHeight="1" x14ac:dyDescent="0.25">
      <c r="A65" s="23">
        <f t="shared" ref="A65:A69" si="4">+A64+1</f>
        <v>3</v>
      </c>
      <c r="B65" s="13" t="s">
        <v>254</v>
      </c>
      <c r="C65" s="13"/>
      <c r="D65" s="13"/>
      <c r="E65" s="13"/>
      <c r="F65" s="13"/>
      <c r="G65" s="5"/>
      <c r="I65"/>
    </row>
    <row r="66" spans="1:9" ht="17" customHeight="1" x14ac:dyDescent="0.25">
      <c r="A66" s="25">
        <f t="shared" si="4"/>
        <v>4</v>
      </c>
      <c r="B66" s="8" t="s">
        <v>270</v>
      </c>
      <c r="G66" s="7"/>
    </row>
    <row r="67" spans="1:9" ht="17" customHeight="1" x14ac:dyDescent="0.25">
      <c r="A67" s="23">
        <f t="shared" si="4"/>
        <v>5</v>
      </c>
      <c r="B67" s="13" t="s">
        <v>255</v>
      </c>
      <c r="C67" s="13"/>
      <c r="D67" s="13"/>
      <c r="E67" s="13"/>
      <c r="F67" s="13"/>
      <c r="G67" s="5"/>
    </row>
    <row r="68" spans="1:9" ht="17" customHeight="1" x14ac:dyDescent="0.25">
      <c r="A68" s="25">
        <f t="shared" si="4"/>
        <v>6</v>
      </c>
      <c r="B68" s="8" t="s">
        <v>256</v>
      </c>
      <c r="G68" s="7"/>
    </row>
    <row r="69" spans="1:9" ht="17" customHeight="1" x14ac:dyDescent="0.25">
      <c r="A69" s="23">
        <f t="shared" si="4"/>
        <v>7</v>
      </c>
      <c r="B69" s="13" t="s">
        <v>274</v>
      </c>
      <c r="C69" s="13"/>
      <c r="D69" s="13"/>
      <c r="E69" s="13"/>
      <c r="F69" s="13"/>
      <c r="G69" s="5"/>
    </row>
    <row r="70" spans="1:9" ht="17" customHeight="1" thickBot="1" x14ac:dyDescent="0.3">
      <c r="A70" s="9"/>
      <c r="B70" s="128" t="s">
        <v>49</v>
      </c>
      <c r="C70" s="128"/>
      <c r="D70" s="128"/>
      <c r="E70" s="128"/>
      <c r="F70" s="128"/>
      <c r="G70" s="103">
        <f>SUM(G63:G69)</f>
        <v>0</v>
      </c>
    </row>
    <row r="72" spans="1:9" ht="17" customHeight="1" x14ac:dyDescent="0.25">
      <c r="A72" s="10" t="s">
        <v>56</v>
      </c>
      <c r="B72" s="126" t="s">
        <v>278</v>
      </c>
      <c r="C72" s="126"/>
      <c r="D72" s="126"/>
      <c r="E72" s="126"/>
      <c r="F72" s="126"/>
      <c r="G72" s="126"/>
      <c r="I72"/>
    </row>
    <row r="73" spans="1:9" ht="17" customHeight="1" thickBot="1" x14ac:dyDescent="0.3">
      <c r="A73" s="9"/>
      <c r="B73" s="127"/>
      <c r="C73" s="127"/>
      <c r="D73" s="127"/>
      <c r="E73" s="127"/>
      <c r="F73" s="127"/>
      <c r="G73" s="127"/>
      <c r="I73"/>
    </row>
    <row r="74" spans="1:9" ht="17" customHeight="1" x14ac:dyDescent="0.25">
      <c r="A74" s="23">
        <v>1</v>
      </c>
      <c r="B74" s="109"/>
      <c r="C74" s="13"/>
      <c r="D74" s="13"/>
      <c r="E74" s="13"/>
      <c r="F74" s="13"/>
      <c r="G74" s="6"/>
      <c r="I74"/>
    </row>
    <row r="75" spans="1:9" ht="17" customHeight="1" x14ac:dyDescent="0.25">
      <c r="A75" s="25">
        <f>+A74+1</f>
        <v>2</v>
      </c>
      <c r="B75" s="110"/>
      <c r="G75" s="7"/>
      <c r="I75"/>
    </row>
    <row r="76" spans="1:9" ht="17" customHeight="1" x14ac:dyDescent="0.25">
      <c r="A76" s="23">
        <f t="shared" ref="A76:A80" si="5">+A75+1</f>
        <v>3</v>
      </c>
      <c r="B76" s="109"/>
      <c r="C76" s="13"/>
      <c r="D76" s="13"/>
      <c r="E76" s="13"/>
      <c r="F76" s="13"/>
      <c r="G76" s="5"/>
      <c r="I76"/>
    </row>
    <row r="77" spans="1:9" ht="17" customHeight="1" x14ac:dyDescent="0.25">
      <c r="A77" s="25">
        <f t="shared" si="5"/>
        <v>4</v>
      </c>
      <c r="B77" s="110"/>
      <c r="G77" s="7"/>
    </row>
    <row r="78" spans="1:9" ht="17" customHeight="1" x14ac:dyDescent="0.25">
      <c r="A78" s="23">
        <f t="shared" si="5"/>
        <v>5</v>
      </c>
      <c r="B78" s="109"/>
      <c r="C78" s="13"/>
      <c r="D78" s="13"/>
      <c r="E78" s="13"/>
      <c r="F78" s="13"/>
      <c r="G78" s="5"/>
    </row>
    <row r="79" spans="1:9" ht="17" customHeight="1" x14ac:dyDescent="0.25">
      <c r="A79" s="25">
        <f t="shared" si="5"/>
        <v>6</v>
      </c>
      <c r="B79" s="110"/>
      <c r="G79" s="7"/>
    </row>
    <row r="80" spans="1:9" ht="17" customHeight="1" x14ac:dyDescent="0.25">
      <c r="A80" s="23">
        <f t="shared" si="5"/>
        <v>7</v>
      </c>
      <c r="B80" s="109"/>
      <c r="C80" s="13"/>
      <c r="D80" s="13"/>
      <c r="E80" s="13"/>
      <c r="F80" s="13"/>
      <c r="G80" s="5"/>
    </row>
    <row r="81" spans="1:8" ht="17" customHeight="1" thickBot="1" x14ac:dyDescent="0.3">
      <c r="A81" s="9"/>
      <c r="B81" s="128" t="s">
        <v>49</v>
      </c>
      <c r="C81" s="128"/>
      <c r="D81" s="128"/>
      <c r="E81" s="128"/>
      <c r="F81" s="128"/>
      <c r="G81" s="103">
        <f>SUM(G74:G80)</f>
        <v>0</v>
      </c>
    </row>
    <row r="82" spans="1:8" x14ac:dyDescent="0.25">
      <c r="B82" s="132"/>
      <c r="C82" s="132"/>
      <c r="D82" s="132"/>
      <c r="E82" s="132"/>
      <c r="F82" s="132"/>
      <c r="G82" s="132"/>
    </row>
    <row r="83" spans="1:8" ht="20.5" customHeight="1" x14ac:dyDescent="0.25">
      <c r="A83" s="130" t="s">
        <v>50</v>
      </c>
      <c r="B83" s="130"/>
      <c r="C83" s="130"/>
      <c r="D83" s="130"/>
      <c r="E83" s="130"/>
      <c r="F83" s="130"/>
      <c r="G83" s="130"/>
      <c r="H83" s="130"/>
    </row>
    <row r="84" spans="1:8" ht="17" customHeight="1" x14ac:dyDescent="0.25">
      <c r="A84" s="9"/>
      <c r="B84" s="125"/>
      <c r="C84" s="125"/>
      <c r="D84" s="125"/>
      <c r="E84" s="125"/>
      <c r="F84" s="125"/>
      <c r="G84" s="125"/>
    </row>
    <row r="85" spans="1:8" ht="17" customHeight="1" thickBot="1" x14ac:dyDescent="0.3">
      <c r="A85" s="10" t="s">
        <v>11</v>
      </c>
      <c r="B85" s="126" t="s">
        <v>51</v>
      </c>
      <c r="C85" s="126"/>
      <c r="D85" s="126"/>
      <c r="E85" s="126"/>
      <c r="F85" s="126"/>
    </row>
    <row r="86" spans="1:8" ht="17" customHeight="1" x14ac:dyDescent="0.25">
      <c r="A86" s="11"/>
      <c r="B86" s="143" t="s">
        <v>226</v>
      </c>
      <c r="C86" s="143"/>
      <c r="D86" s="143"/>
      <c r="E86" s="143"/>
      <c r="F86" s="23"/>
      <c r="G86" s="23"/>
      <c r="H86" s="6"/>
    </row>
    <row r="87" spans="1:8" ht="17" customHeight="1" x14ac:dyDescent="0.25">
      <c r="A87" s="9"/>
      <c r="B87" s="144" t="s">
        <v>227</v>
      </c>
      <c r="C87" s="144"/>
      <c r="D87" s="144"/>
      <c r="E87" s="144"/>
      <c r="F87" s="25"/>
      <c r="G87" s="25"/>
      <c r="H87" s="7"/>
    </row>
    <row r="88" spans="1:8" ht="17" customHeight="1" x14ac:dyDescent="0.25">
      <c r="A88" s="9"/>
      <c r="B88" s="143" t="s">
        <v>257</v>
      </c>
      <c r="C88" s="143"/>
      <c r="D88" s="143"/>
      <c r="E88" s="143"/>
      <c r="F88" s="23"/>
      <c r="G88" s="23"/>
      <c r="H88" s="5"/>
    </row>
    <row r="89" spans="1:8" ht="17" customHeight="1" x14ac:dyDescent="0.25">
      <c r="A89" s="9"/>
      <c r="B89" s="144" t="s">
        <v>258</v>
      </c>
      <c r="C89" s="144"/>
      <c r="D89" s="144"/>
      <c r="E89" s="144"/>
      <c r="F89" s="25"/>
      <c r="G89" s="25"/>
      <c r="H89" s="7"/>
    </row>
    <row r="90" spans="1:8" ht="17" customHeight="1" x14ac:dyDescent="0.25">
      <c r="A90" s="9"/>
      <c r="B90" s="143" t="s">
        <v>275</v>
      </c>
      <c r="C90" s="143"/>
      <c r="D90" s="143"/>
      <c r="E90" s="143"/>
      <c r="F90" s="23"/>
      <c r="G90" s="23"/>
      <c r="H90" s="5"/>
    </row>
    <row r="91" spans="1:8" ht="17" customHeight="1" thickBot="1" x14ac:dyDescent="0.3">
      <c r="A91" s="11"/>
      <c r="B91" s="128" t="s">
        <v>228</v>
      </c>
      <c r="C91" s="128"/>
      <c r="D91" s="128"/>
      <c r="E91" s="128"/>
      <c r="F91" s="128"/>
      <c r="G91" s="145"/>
      <c r="H91" s="103">
        <f>SUM(H86:H90)</f>
        <v>0</v>
      </c>
    </row>
    <row r="92" spans="1:8" ht="17" customHeight="1" x14ac:dyDescent="0.25">
      <c r="A92" s="9"/>
      <c r="B92" s="125"/>
      <c r="C92" s="125"/>
      <c r="D92" s="125"/>
      <c r="E92" s="125"/>
      <c r="F92" s="125"/>
      <c r="G92" s="125"/>
    </row>
    <row r="93" spans="1:8" ht="17" customHeight="1" thickBot="1" x14ac:dyDescent="0.3">
      <c r="A93" s="10" t="s">
        <v>23</v>
      </c>
      <c r="B93" s="126" t="s">
        <v>105</v>
      </c>
      <c r="C93" s="126"/>
      <c r="D93" s="126"/>
      <c r="E93" s="126"/>
      <c r="F93" s="126"/>
      <c r="G93" s="126"/>
    </row>
    <row r="94" spans="1:8" ht="17" customHeight="1" x14ac:dyDescent="0.25">
      <c r="A94" s="11"/>
      <c r="B94" s="140" t="s">
        <v>281</v>
      </c>
      <c r="C94" s="140"/>
      <c r="D94" s="141"/>
      <c r="E94" s="141"/>
      <c r="F94" s="23"/>
      <c r="G94" s="23"/>
      <c r="H94" s="6"/>
    </row>
    <row r="95" spans="1:8" ht="17" customHeight="1" x14ac:dyDescent="0.25">
      <c r="A95" s="11"/>
      <c r="B95" s="132" t="s">
        <v>52</v>
      </c>
      <c r="C95" s="132"/>
      <c r="D95" s="142"/>
      <c r="E95" s="142"/>
      <c r="F95" s="25"/>
      <c r="G95" s="25"/>
      <c r="H95" s="7"/>
    </row>
    <row r="96" spans="1:8" ht="17" customHeight="1" x14ac:dyDescent="0.25">
      <c r="A96" s="11"/>
      <c r="B96" s="143" t="s">
        <v>229</v>
      </c>
      <c r="C96" s="143"/>
      <c r="D96" s="141"/>
      <c r="E96" s="141"/>
      <c r="F96" s="23"/>
      <c r="G96" s="23" t="s">
        <v>110</v>
      </c>
      <c r="H96" s="5"/>
    </row>
    <row r="97" spans="1:8" ht="17" customHeight="1" thickBot="1" x14ac:dyDescent="0.3">
      <c r="A97" s="11"/>
      <c r="B97" s="128" t="s">
        <v>53</v>
      </c>
      <c r="C97" s="128"/>
      <c r="D97" s="128"/>
      <c r="E97" s="128"/>
      <c r="F97" s="128"/>
      <c r="G97" s="145"/>
      <c r="H97" s="103">
        <f>SUM(H94:H96)</f>
        <v>0</v>
      </c>
    </row>
    <row r="98" spans="1:8" ht="17" customHeight="1" x14ac:dyDescent="0.25">
      <c r="A98" s="11"/>
      <c r="B98" s="125"/>
      <c r="C98" s="125"/>
      <c r="D98" s="125"/>
      <c r="E98" s="125"/>
      <c r="F98" s="125"/>
      <c r="G98" s="125"/>
    </row>
    <row r="99" spans="1:8" ht="17" customHeight="1" x14ac:dyDescent="0.25">
      <c r="A99" s="10" t="s">
        <v>32</v>
      </c>
      <c r="B99" s="126" t="s">
        <v>259</v>
      </c>
      <c r="C99" s="126"/>
      <c r="D99" s="126"/>
      <c r="E99" s="126"/>
      <c r="F99" s="126"/>
      <c r="G99" s="126"/>
    </row>
    <row r="100" spans="1:8" ht="17" customHeight="1" thickBot="1" x14ac:dyDescent="0.3">
      <c r="A100" s="9"/>
      <c r="B100" s="125"/>
      <c r="C100" s="125"/>
      <c r="D100" s="125"/>
      <c r="E100" s="125"/>
      <c r="F100" s="125"/>
      <c r="G100" s="125"/>
    </row>
    <row r="101" spans="1:8" ht="17" customHeight="1" x14ac:dyDescent="0.25">
      <c r="A101" s="9"/>
      <c r="B101" s="140"/>
      <c r="C101" s="140"/>
      <c r="D101" s="140"/>
      <c r="E101" s="140"/>
      <c r="F101" s="23"/>
      <c r="G101" s="23"/>
      <c r="H101" s="6"/>
    </row>
    <row r="102" spans="1:8" ht="17" customHeight="1" x14ac:dyDescent="0.25">
      <c r="A102" s="9"/>
      <c r="B102" s="146"/>
      <c r="C102" s="146"/>
      <c r="D102" s="146"/>
      <c r="E102" s="146"/>
      <c r="F102" s="25"/>
      <c r="G102" s="25"/>
      <c r="H102" s="7"/>
    </row>
    <row r="103" spans="1:8" ht="17" customHeight="1" x14ac:dyDescent="0.25">
      <c r="A103" s="9"/>
      <c r="B103" s="140"/>
      <c r="C103" s="140"/>
      <c r="D103" s="140"/>
      <c r="E103" s="140"/>
      <c r="F103" s="23"/>
      <c r="G103" s="23"/>
      <c r="H103" s="5"/>
    </row>
    <row r="104" spans="1:8" ht="17" customHeight="1" x14ac:dyDescent="0.25">
      <c r="A104" s="9"/>
      <c r="B104" s="146"/>
      <c r="C104" s="146"/>
      <c r="D104" s="146"/>
      <c r="E104" s="146"/>
      <c r="F104" s="25"/>
      <c r="G104" s="25"/>
      <c r="H104" s="7"/>
    </row>
    <row r="105" spans="1:8" ht="17" customHeight="1" thickBot="1" x14ac:dyDescent="0.3">
      <c r="A105" s="9"/>
      <c r="B105" s="128" t="s">
        <v>54</v>
      </c>
      <c r="C105" s="128"/>
      <c r="D105" s="128"/>
      <c r="E105" s="128"/>
      <c r="F105" s="128"/>
      <c r="G105" s="145"/>
      <c r="H105" s="103">
        <f>SUM(H101:H104)</f>
        <v>0</v>
      </c>
    </row>
    <row r="106" spans="1:8" ht="17" customHeight="1" thickBot="1" x14ac:dyDescent="0.3">
      <c r="A106" s="9"/>
      <c r="B106" s="125"/>
      <c r="C106" s="125"/>
      <c r="D106" s="125"/>
      <c r="E106" s="125"/>
      <c r="F106" s="125"/>
      <c r="G106" s="28"/>
    </row>
    <row r="107" spans="1:8" ht="22.5" customHeight="1" thickBot="1" x14ac:dyDescent="0.3">
      <c r="A107" s="9"/>
      <c r="B107" s="139" t="s">
        <v>230</v>
      </c>
      <c r="C107" s="139"/>
      <c r="D107" s="139"/>
      <c r="E107" s="139"/>
      <c r="F107" s="139"/>
      <c r="G107" s="111"/>
      <c r="H107" s="112">
        <f>SUM(H91,H97,H105)</f>
        <v>0</v>
      </c>
    </row>
    <row r="108" spans="1:8" ht="22.5" customHeight="1" thickBot="1" x14ac:dyDescent="0.3">
      <c r="A108" s="9"/>
      <c r="B108" s="139" t="s">
        <v>113</v>
      </c>
      <c r="C108" s="139"/>
      <c r="D108" s="139"/>
      <c r="E108" s="139"/>
      <c r="G108" s="112">
        <f>SUM(G34,G46,G59,G70,G81)</f>
        <v>0</v>
      </c>
      <c r="H108" s="111"/>
    </row>
    <row r="109" spans="1:8" ht="22.5" customHeight="1" thickBot="1" x14ac:dyDescent="0.3">
      <c r="A109" s="9"/>
      <c r="B109" s="9"/>
      <c r="C109" s="9"/>
      <c r="D109" s="9"/>
      <c r="E109" s="9"/>
      <c r="F109" s="9"/>
      <c r="G109" s="111"/>
      <c r="H109" s="111"/>
    </row>
    <row r="110" spans="1:8" ht="22.5" customHeight="1" thickBot="1" x14ac:dyDescent="0.3">
      <c r="A110" s="9"/>
      <c r="B110" s="139" t="s">
        <v>224</v>
      </c>
      <c r="C110" s="139"/>
      <c r="D110" s="139"/>
      <c r="E110" s="139"/>
      <c r="F110" s="139"/>
      <c r="G110" s="111"/>
      <c r="H110" s="112">
        <f>H107-G108</f>
        <v>0</v>
      </c>
    </row>
    <row r="111" spans="1:8" x14ac:dyDescent="0.25">
      <c r="F111" s="31"/>
    </row>
    <row r="112" spans="1:8" ht="68" customHeight="1" x14ac:dyDescent="0.25">
      <c r="G112" s="32"/>
    </row>
    <row r="113" spans="1:11" ht="14" x14ac:dyDescent="0.25">
      <c r="A113" s="149" t="s">
        <v>260</v>
      </c>
      <c r="B113" s="149"/>
      <c r="C113" s="149"/>
      <c r="D113" s="149"/>
      <c r="E113" s="149"/>
      <c r="F113" s="149"/>
      <c r="G113" s="149"/>
      <c r="H113" s="149"/>
      <c r="J113" s="8" t="s">
        <v>261</v>
      </c>
      <c r="K113" s="8" t="s">
        <v>271</v>
      </c>
    </row>
  </sheetData>
  <sheetProtection algorithmName="SHA-512" hashValue="YYMCuS48hfnYFMsgxXnNNB2pBPsyBN6oFuRR8/DpQKbMgbqzIUJOvBGDfYY1B86lpNMZq/AWfFsAAocJxjRMqQ==" saltValue="LtgEtUL1/kVryfROf3KX3A==" spinCount="100000" sheet="1" objects="1" scenarios="1" selectLockedCells="1"/>
  <sortState xmlns:xlrd2="http://schemas.microsoft.com/office/spreadsheetml/2017/richdata2" ref="B101:E104">
    <sortCondition ref="B101:B104"/>
  </sortState>
  <mergeCells count="91">
    <mergeCell ref="B15:D15"/>
    <mergeCell ref="B16:D16"/>
    <mergeCell ref="B17:D17"/>
    <mergeCell ref="B108:E108"/>
    <mergeCell ref="B106:F106"/>
    <mergeCell ref="B88:E88"/>
    <mergeCell ref="B91:G91"/>
    <mergeCell ref="B100:G100"/>
    <mergeCell ref="B101:E101"/>
    <mergeCell ref="B98:G98"/>
    <mergeCell ref="B99:G99"/>
    <mergeCell ref="B102:E102"/>
    <mergeCell ref="B90:E90"/>
    <mergeCell ref="B96:C96"/>
    <mergeCell ref="D96:E96"/>
    <mergeCell ref="B42:F42"/>
    <mergeCell ref="B31:F31"/>
    <mergeCell ref="B33:F33"/>
    <mergeCell ref="B110:F110"/>
    <mergeCell ref="A113:H113"/>
    <mergeCell ref="B58:F58"/>
    <mergeCell ref="B97:G97"/>
    <mergeCell ref="B43:F43"/>
    <mergeCell ref="B89:E89"/>
    <mergeCell ref="B20:D20"/>
    <mergeCell ref="B18:D18"/>
    <mergeCell ref="B19:D19"/>
    <mergeCell ref="B22:D22"/>
    <mergeCell ref="B30:F30"/>
    <mergeCell ref="B84:G84"/>
    <mergeCell ref="B85:F85"/>
    <mergeCell ref="B86:E86"/>
    <mergeCell ref="B87:E87"/>
    <mergeCell ref="B105:G105"/>
    <mergeCell ref="B103:E103"/>
    <mergeCell ref="B104:E104"/>
    <mergeCell ref="B107:F107"/>
    <mergeCell ref="B92:G92"/>
    <mergeCell ref="B93:G93"/>
    <mergeCell ref="B94:C94"/>
    <mergeCell ref="D94:E94"/>
    <mergeCell ref="B95:C95"/>
    <mergeCell ref="D95:E95"/>
    <mergeCell ref="A3:H3"/>
    <mergeCell ref="B60:G60"/>
    <mergeCell ref="B50:F50"/>
    <mergeCell ref="B51:F51"/>
    <mergeCell ref="B52:F52"/>
    <mergeCell ref="B44:F44"/>
    <mergeCell ref="B39:D39"/>
    <mergeCell ref="B41:D41"/>
    <mergeCell ref="B45:F45"/>
    <mergeCell ref="B46:F46"/>
    <mergeCell ref="B47:G47"/>
    <mergeCell ref="B48:G48"/>
    <mergeCell ref="B49:G49"/>
    <mergeCell ref="B53:F53"/>
    <mergeCell ref="B55:F55"/>
    <mergeCell ref="B56:F56"/>
    <mergeCell ref="A83:H83"/>
    <mergeCell ref="B23:D23"/>
    <mergeCell ref="B27:D27"/>
    <mergeCell ref="B57:F57"/>
    <mergeCell ref="B24:D24"/>
    <mergeCell ref="B61:G61"/>
    <mergeCell ref="B62:G62"/>
    <mergeCell ref="B59:F59"/>
    <mergeCell ref="B54:F54"/>
    <mergeCell ref="B25:D25"/>
    <mergeCell ref="B26:D26"/>
    <mergeCell ref="B34:F34"/>
    <mergeCell ref="B70:F70"/>
    <mergeCell ref="B82:G82"/>
    <mergeCell ref="B37:G37"/>
    <mergeCell ref="B29:F29"/>
    <mergeCell ref="B4:G4"/>
    <mergeCell ref="B72:G72"/>
    <mergeCell ref="B73:G73"/>
    <mergeCell ref="B81:F81"/>
    <mergeCell ref="B38:D38"/>
    <mergeCell ref="B21:D21"/>
    <mergeCell ref="B12:D12"/>
    <mergeCell ref="F12:F14"/>
    <mergeCell ref="B13:D13"/>
    <mergeCell ref="B14:D14"/>
    <mergeCell ref="G12:G14"/>
    <mergeCell ref="B7:G7"/>
    <mergeCell ref="B9:G9"/>
    <mergeCell ref="B10:G10"/>
    <mergeCell ref="A8:H8"/>
    <mergeCell ref="B36:G36"/>
  </mergeCells>
  <phoneticPr fontId="1" type="noConversion"/>
  <conditionalFormatting sqref="A1:XFD1048576">
    <cfRule type="expression" dxfId="1" priority="1">
      <formula>NOT(CELL("protection",A1))</formula>
    </cfRule>
  </conditionalFormatting>
  <pageMargins left="0.59055118110236227" right="0.59055118110236227" top="0.59055118110236227" bottom="0.39370078740157483" header="0.51181102362204722" footer="0.51181102362204722"/>
  <pageSetup paperSize="9" scale="77" fitToHeight="0" orientation="portrait" horizontalDpi="1200" verticalDpi="1200" r:id="rId1"/>
  <headerFooter alignWithMargins="0"/>
  <rowBreaks count="2" manualBreakCount="2">
    <brk id="47" max="16383" man="1"/>
    <brk id="8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9CA48-DB60-46F9-9D1D-922055767ABA}">
  <dimension ref="B8"/>
  <sheetViews>
    <sheetView showGridLines="0" workbookViewId="0">
      <selection activeCell="A4" sqref="A4"/>
    </sheetView>
  </sheetViews>
  <sheetFormatPr baseColWidth="10" defaultRowHeight="12.5" x14ac:dyDescent="0.25"/>
  <cols>
    <col min="1" max="1" width="25.90625" customWidth="1"/>
    <col min="2" max="2" width="111.81640625" customWidth="1"/>
  </cols>
  <sheetData>
    <row r="8" spans="2:2" ht="45" x14ac:dyDescent="0.45">
      <c r="B8" s="272" t="s">
        <v>288</v>
      </c>
    </row>
  </sheetData>
  <sheetProtection sheet="1" objects="1" scenarios="1"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98275-654E-4D41-B496-2402D18F8D30}">
  <sheetPr>
    <pageSetUpPr fitToPage="1"/>
  </sheetPr>
  <dimension ref="A1:K113"/>
  <sheetViews>
    <sheetView showGridLines="0" tabSelected="1" topLeftCell="A3" zoomScale="109" zoomScaleNormal="109" workbookViewId="0">
      <selection activeCell="E5" sqref="E5"/>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7" width="26.7265625" style="8" bestFit="1" customWidth="1"/>
    <col min="8" max="8" width="19.81640625" style="8" bestFit="1" customWidth="1"/>
    <col min="9" max="9" width="6.90625" style="8" customWidth="1"/>
    <col min="10" max="10" width="4.453125" style="8" customWidth="1"/>
    <col min="11" max="11" width="26.453125" style="8" bestFit="1" customWidth="1"/>
    <col min="12" max="16384" width="11.54296875" style="8"/>
  </cols>
  <sheetData>
    <row r="1" spans="1:11" ht="157" customHeight="1" x14ac:dyDescent="0.25"/>
    <row r="3" spans="1:11" ht="25.15" customHeight="1" x14ac:dyDescent="0.25">
      <c r="A3" s="138" t="s">
        <v>225</v>
      </c>
      <c r="B3" s="138"/>
      <c r="C3" s="138"/>
      <c r="D3" s="138"/>
      <c r="E3" s="138"/>
      <c r="F3" s="138"/>
      <c r="G3" s="138"/>
      <c r="H3" s="138"/>
      <c r="J3" s="8" t="s">
        <v>261</v>
      </c>
      <c r="K3" s="8" t="s">
        <v>272</v>
      </c>
    </row>
    <row r="4" spans="1:11" ht="15" customHeight="1" thickBot="1" x14ac:dyDescent="0.3">
      <c r="A4" s="9"/>
      <c r="B4" s="125"/>
      <c r="C4" s="125"/>
      <c r="D4" s="125"/>
      <c r="E4" s="125"/>
      <c r="F4" s="125"/>
      <c r="G4" s="125"/>
    </row>
    <row r="5" spans="1:11" ht="25.15" customHeight="1" thickTop="1" thickBot="1" x14ac:dyDescent="0.3">
      <c r="A5" s="118"/>
      <c r="B5" s="119" t="s">
        <v>282</v>
      </c>
      <c r="C5" s="120"/>
      <c r="D5" s="121"/>
      <c r="E5" s="122"/>
      <c r="F5" s="119"/>
      <c r="G5" s="123" t="s">
        <v>283</v>
      </c>
      <c r="H5" s="104"/>
    </row>
    <row r="6" spans="1:11" ht="25.15" customHeight="1" thickTop="1" thickBot="1" x14ac:dyDescent="0.3">
      <c r="A6" s="113"/>
      <c r="B6" s="114"/>
      <c r="C6" s="115"/>
      <c r="D6" s="116"/>
      <c r="E6" s="116"/>
      <c r="F6" s="114"/>
      <c r="G6" s="124" t="s">
        <v>284</v>
      </c>
      <c r="H6" s="117"/>
    </row>
    <row r="7" spans="1:11" ht="15" customHeight="1" thickTop="1" x14ac:dyDescent="0.25">
      <c r="A7" s="9"/>
      <c r="B7" s="125"/>
      <c r="C7" s="125"/>
      <c r="D7" s="125"/>
      <c r="E7" s="125"/>
      <c r="F7" s="125"/>
      <c r="G7" s="125"/>
    </row>
    <row r="8" spans="1:11" ht="20.5" customHeight="1" x14ac:dyDescent="0.25">
      <c r="A8" s="130" t="s">
        <v>122</v>
      </c>
      <c r="B8" s="130"/>
      <c r="C8" s="130"/>
      <c r="D8" s="130"/>
      <c r="E8" s="130"/>
      <c r="F8" s="130"/>
      <c r="G8" s="130"/>
      <c r="H8" s="130"/>
    </row>
    <row r="9" spans="1:11" ht="15" customHeight="1" x14ac:dyDescent="0.25">
      <c r="A9" s="9"/>
      <c r="B9" s="125"/>
      <c r="C9" s="125"/>
      <c r="D9" s="125"/>
      <c r="E9" s="125"/>
      <c r="F9" s="125"/>
      <c r="G9" s="125"/>
    </row>
    <row r="10" spans="1:11" ht="17" customHeight="1" x14ac:dyDescent="0.25">
      <c r="A10" s="10" t="s">
        <v>11</v>
      </c>
      <c r="B10" s="126" t="s">
        <v>58</v>
      </c>
      <c r="C10" s="126"/>
      <c r="D10" s="126"/>
      <c r="E10" s="126"/>
      <c r="F10" s="126"/>
      <c r="G10" s="126"/>
    </row>
    <row r="11" spans="1:11" ht="17" customHeight="1" thickBot="1" x14ac:dyDescent="0.3">
      <c r="A11" s="9"/>
      <c r="B11" s="9"/>
      <c r="C11" s="9"/>
      <c r="D11" s="9"/>
      <c r="E11" s="9"/>
      <c r="F11" s="9"/>
      <c r="G11" s="9"/>
    </row>
    <row r="12" spans="1:11" ht="17" customHeight="1" x14ac:dyDescent="0.25">
      <c r="A12" s="9"/>
      <c r="B12" s="127"/>
      <c r="C12" s="127"/>
      <c r="D12" s="127"/>
      <c r="F12" s="135" t="s">
        <v>61</v>
      </c>
      <c r="G12" s="135" t="s">
        <v>277</v>
      </c>
    </row>
    <row r="13" spans="1:11" ht="17" customHeight="1" x14ac:dyDescent="0.25">
      <c r="A13" s="9"/>
      <c r="B13" s="127"/>
      <c r="C13" s="127"/>
      <c r="D13" s="127"/>
      <c r="F13" s="136"/>
      <c r="G13" s="136"/>
    </row>
    <row r="14" spans="1:11" ht="17" customHeight="1" thickBot="1" x14ac:dyDescent="0.3">
      <c r="A14" s="9"/>
      <c r="B14" s="127"/>
      <c r="C14" s="127"/>
      <c r="D14" s="127"/>
      <c r="F14" s="137"/>
      <c r="G14" s="137"/>
    </row>
    <row r="15" spans="1:11" ht="17" customHeight="1" x14ac:dyDescent="0.25">
      <c r="A15" s="23">
        <v>1</v>
      </c>
      <c r="B15" s="131"/>
      <c r="C15" s="131"/>
      <c r="D15" s="131"/>
      <c r="E15" s="100"/>
      <c r="F15" s="5"/>
      <c r="G15" s="5"/>
      <c r="J15" s="8" t="s">
        <v>261</v>
      </c>
      <c r="K15" s="8" t="s">
        <v>276</v>
      </c>
    </row>
    <row r="16" spans="1:11" ht="17" customHeight="1" x14ac:dyDescent="0.25">
      <c r="A16" s="25">
        <f>+A15+1</f>
        <v>2</v>
      </c>
      <c r="B16" s="133"/>
      <c r="C16" s="133"/>
      <c r="D16" s="133"/>
      <c r="E16" s="101"/>
      <c r="F16" s="7"/>
      <c r="G16" s="34"/>
    </row>
    <row r="17" spans="1:11" ht="17" customHeight="1" x14ac:dyDescent="0.25">
      <c r="A17" s="12">
        <f t="shared" ref="A17:A27" si="0">+A16+1</f>
        <v>3</v>
      </c>
      <c r="B17" s="131"/>
      <c r="C17" s="131"/>
      <c r="D17" s="131"/>
      <c r="E17" s="100"/>
      <c r="F17" s="5"/>
      <c r="G17" s="33"/>
    </row>
    <row r="18" spans="1:11" ht="17" customHeight="1" x14ac:dyDescent="0.25">
      <c r="A18" s="14">
        <f t="shared" si="0"/>
        <v>4</v>
      </c>
      <c r="B18" s="133"/>
      <c r="C18" s="133"/>
      <c r="D18" s="133"/>
      <c r="E18" s="101"/>
      <c r="F18" s="7"/>
      <c r="G18" s="34"/>
    </row>
    <row r="19" spans="1:11" ht="17" customHeight="1" x14ac:dyDescent="0.25">
      <c r="A19" s="12">
        <f t="shared" si="0"/>
        <v>5</v>
      </c>
      <c r="B19" s="131"/>
      <c r="C19" s="131"/>
      <c r="D19" s="131"/>
      <c r="E19" s="100"/>
      <c r="F19" s="5"/>
      <c r="G19" s="33"/>
    </row>
    <row r="20" spans="1:11" ht="17" customHeight="1" x14ac:dyDescent="0.25">
      <c r="A20" s="14">
        <f t="shared" si="0"/>
        <v>6</v>
      </c>
      <c r="B20" s="133"/>
      <c r="C20" s="133"/>
      <c r="D20" s="133"/>
      <c r="E20" s="101"/>
      <c r="F20" s="7"/>
      <c r="G20" s="34"/>
    </row>
    <row r="21" spans="1:11" ht="17" customHeight="1" x14ac:dyDescent="0.25">
      <c r="A21" s="12">
        <f t="shared" si="0"/>
        <v>7</v>
      </c>
      <c r="B21" s="131"/>
      <c r="C21" s="131"/>
      <c r="D21" s="131"/>
      <c r="E21" s="100"/>
      <c r="F21" s="5"/>
      <c r="G21" s="33"/>
    </row>
    <row r="22" spans="1:11" ht="17" customHeight="1" x14ac:dyDescent="0.25">
      <c r="A22" s="14">
        <f t="shared" si="0"/>
        <v>8</v>
      </c>
      <c r="B22" s="133"/>
      <c r="C22" s="133"/>
      <c r="D22" s="133"/>
      <c r="E22" s="101"/>
      <c r="F22" s="7"/>
      <c r="G22" s="34"/>
    </row>
    <row r="23" spans="1:11" ht="17" customHeight="1" x14ac:dyDescent="0.25">
      <c r="A23" s="12">
        <f t="shared" si="0"/>
        <v>9</v>
      </c>
      <c r="B23" s="131"/>
      <c r="C23" s="131"/>
      <c r="D23" s="131"/>
      <c r="E23" s="100"/>
      <c r="F23" s="5"/>
      <c r="G23" s="33"/>
    </row>
    <row r="24" spans="1:11" ht="17" customHeight="1" x14ac:dyDescent="0.25">
      <c r="A24" s="14">
        <f t="shared" si="0"/>
        <v>10</v>
      </c>
      <c r="B24" s="133"/>
      <c r="C24" s="133"/>
      <c r="D24" s="133"/>
      <c r="E24" s="101"/>
      <c r="F24" s="7"/>
      <c r="G24" s="34"/>
      <c r="K24"/>
    </row>
    <row r="25" spans="1:11" ht="17" customHeight="1" x14ac:dyDescent="0.25">
      <c r="A25" s="12">
        <f t="shared" si="0"/>
        <v>11</v>
      </c>
      <c r="B25" s="131"/>
      <c r="C25" s="131"/>
      <c r="D25" s="131"/>
      <c r="E25" s="100"/>
      <c r="F25" s="5"/>
      <c r="G25" s="33"/>
    </row>
    <row r="26" spans="1:11" ht="17" customHeight="1" x14ac:dyDescent="0.25">
      <c r="A26" s="14">
        <f t="shared" si="0"/>
        <v>12</v>
      </c>
      <c r="B26" s="133"/>
      <c r="C26" s="133"/>
      <c r="D26" s="133"/>
      <c r="E26" s="101"/>
      <c r="F26" s="7"/>
      <c r="G26" s="34"/>
    </row>
    <row r="27" spans="1:11" ht="17" customHeight="1" x14ac:dyDescent="0.25">
      <c r="A27" s="12">
        <f t="shared" si="0"/>
        <v>13</v>
      </c>
      <c r="B27" s="131"/>
      <c r="C27" s="131"/>
      <c r="D27" s="131"/>
      <c r="E27" s="100"/>
      <c r="F27" s="5"/>
      <c r="G27" s="33"/>
    </row>
    <row r="28" spans="1:11" ht="17" customHeight="1" thickBot="1" x14ac:dyDescent="0.3">
      <c r="A28" s="14"/>
      <c r="B28" s="15"/>
      <c r="C28" s="15"/>
      <c r="D28" s="15"/>
      <c r="F28" s="17">
        <f>SUM(F15:F27)</f>
        <v>0</v>
      </c>
      <c r="G28" s="105"/>
      <c r="J28" s="8" t="s">
        <v>261</v>
      </c>
      <c r="K28" s="8" t="s">
        <v>263</v>
      </c>
    </row>
    <row r="29" spans="1:11" ht="17" customHeight="1" x14ac:dyDescent="0.25">
      <c r="A29" s="9"/>
      <c r="B29" s="147" t="s">
        <v>14</v>
      </c>
      <c r="C29" s="147"/>
      <c r="D29" s="147"/>
      <c r="E29" s="147"/>
      <c r="F29" s="147"/>
      <c r="G29" s="18">
        <f>SUM(G15:G27)</f>
        <v>0</v>
      </c>
      <c r="J29" s="8" t="s">
        <v>261</v>
      </c>
      <c r="K29" s="8" t="s">
        <v>262</v>
      </c>
    </row>
    <row r="30" spans="1:11" ht="17" customHeight="1" x14ac:dyDescent="0.25">
      <c r="A30" s="9"/>
      <c r="B30" s="148" t="s">
        <v>279</v>
      </c>
      <c r="C30" s="132"/>
      <c r="D30" s="132"/>
      <c r="E30" s="132"/>
      <c r="F30" s="132"/>
      <c r="G30" s="19">
        <f>G29*8.33%</f>
        <v>0</v>
      </c>
      <c r="J30" s="8" t="s">
        <v>261</v>
      </c>
      <c r="K30" s="8" t="s">
        <v>265</v>
      </c>
    </row>
    <row r="31" spans="1:11" ht="17" customHeight="1" x14ac:dyDescent="0.25">
      <c r="A31" s="9"/>
      <c r="B31" s="139" t="s">
        <v>15</v>
      </c>
      <c r="C31" s="139"/>
      <c r="D31" s="139"/>
      <c r="E31" s="139"/>
      <c r="F31" s="139"/>
      <c r="G31" s="20">
        <f>SUM(G29:G30)</f>
        <v>0</v>
      </c>
      <c r="J31" s="8" t="s">
        <v>261</v>
      </c>
      <c r="K31" s="8" t="s">
        <v>266</v>
      </c>
    </row>
    <row r="32" spans="1:11" ht="17" customHeight="1" x14ac:dyDescent="0.25">
      <c r="A32" s="9"/>
      <c r="B32" s="102" t="s">
        <v>280</v>
      </c>
      <c r="C32" s="13"/>
      <c r="D32" s="13"/>
      <c r="E32" s="13"/>
      <c r="F32" s="107">
        <v>0.18640000000000001</v>
      </c>
      <c r="G32" s="106">
        <f>G31*F32</f>
        <v>0</v>
      </c>
      <c r="J32" s="8" t="s">
        <v>261</v>
      </c>
      <c r="K32" s="8" t="s">
        <v>267</v>
      </c>
    </row>
    <row r="33" spans="1:11" ht="17" customHeight="1" x14ac:dyDescent="0.25">
      <c r="A33" s="9"/>
      <c r="B33" s="139" t="s">
        <v>101</v>
      </c>
      <c r="C33" s="139"/>
      <c r="D33" s="139"/>
      <c r="E33" s="139"/>
      <c r="F33" s="139"/>
      <c r="G33" s="21">
        <f>SUM(G31:G32)</f>
        <v>0</v>
      </c>
      <c r="J33" s="8" t="s">
        <v>261</v>
      </c>
      <c r="K33" s="8" t="s">
        <v>268</v>
      </c>
    </row>
    <row r="34" spans="1:11" ht="17" customHeight="1" thickBot="1" x14ac:dyDescent="0.3">
      <c r="A34" s="9"/>
      <c r="B34" s="128" t="s">
        <v>264</v>
      </c>
      <c r="C34" s="128"/>
      <c r="D34" s="128"/>
      <c r="E34" s="128"/>
      <c r="F34" s="128"/>
      <c r="G34" s="108">
        <f>SUM(G33+F28)</f>
        <v>0</v>
      </c>
      <c r="J34" s="8" t="s">
        <v>261</v>
      </c>
      <c r="K34" s="8" t="s">
        <v>269</v>
      </c>
    </row>
    <row r="35" spans="1:11" ht="17" customHeight="1" x14ac:dyDescent="0.25"/>
    <row r="36" spans="1:11" ht="17" customHeight="1" x14ac:dyDescent="0.25">
      <c r="A36" s="10" t="s">
        <v>23</v>
      </c>
      <c r="B36" s="126" t="s">
        <v>24</v>
      </c>
      <c r="C36" s="126"/>
      <c r="D36" s="126"/>
      <c r="E36" s="126"/>
      <c r="F36" s="126"/>
      <c r="G36" s="126"/>
    </row>
    <row r="37" spans="1:11" ht="17" customHeight="1" thickBot="1" x14ac:dyDescent="0.3">
      <c r="A37" s="9"/>
      <c r="B37" s="125"/>
      <c r="C37" s="125"/>
      <c r="D37" s="125"/>
      <c r="E37" s="125"/>
      <c r="F37" s="125"/>
      <c r="G37" s="125"/>
    </row>
    <row r="38" spans="1:11" ht="17" customHeight="1" x14ac:dyDescent="0.25">
      <c r="A38" s="23">
        <v>1</v>
      </c>
      <c r="B38" s="129" t="s">
        <v>240</v>
      </c>
      <c r="C38" s="129"/>
      <c r="D38" s="129"/>
      <c r="E38" s="24"/>
      <c r="F38" s="24"/>
      <c r="G38" s="4"/>
      <c r="I38"/>
    </row>
    <row r="39" spans="1:11" ht="17" customHeight="1" x14ac:dyDescent="0.25">
      <c r="A39" s="25">
        <f>+A38+1</f>
        <v>2</v>
      </c>
      <c r="B39" s="132" t="s">
        <v>241</v>
      </c>
      <c r="C39" s="132"/>
      <c r="D39" s="132"/>
      <c r="E39" s="26"/>
      <c r="F39" s="26"/>
      <c r="G39" s="1"/>
      <c r="I39"/>
    </row>
    <row r="40" spans="1:11" ht="17" customHeight="1" x14ac:dyDescent="0.25">
      <c r="A40" s="23">
        <f t="shared" ref="A40:A45" si="1">+A39+1</f>
        <v>3</v>
      </c>
      <c r="B40" s="13" t="s">
        <v>242</v>
      </c>
      <c r="C40" s="13"/>
      <c r="D40" s="13"/>
      <c r="E40" s="24"/>
      <c r="F40" s="24"/>
      <c r="G40" s="2"/>
      <c r="I40"/>
    </row>
    <row r="41" spans="1:11" ht="17" customHeight="1" x14ac:dyDescent="0.25">
      <c r="A41" s="25">
        <f t="shared" si="1"/>
        <v>4</v>
      </c>
      <c r="B41" s="132" t="s">
        <v>243</v>
      </c>
      <c r="C41" s="132"/>
      <c r="D41" s="132"/>
      <c r="E41" s="26"/>
      <c r="F41" s="26"/>
      <c r="G41" s="1"/>
      <c r="I41"/>
    </row>
    <row r="42" spans="1:11" ht="17" customHeight="1" x14ac:dyDescent="0.25">
      <c r="A42" s="23">
        <f t="shared" si="1"/>
        <v>5</v>
      </c>
      <c r="B42" s="129" t="s">
        <v>244</v>
      </c>
      <c r="C42" s="129"/>
      <c r="D42" s="129"/>
      <c r="E42" s="129"/>
      <c r="F42" s="129"/>
      <c r="G42" s="2"/>
      <c r="I42"/>
    </row>
    <row r="43" spans="1:11" ht="17" customHeight="1" x14ac:dyDescent="0.25">
      <c r="A43" s="25">
        <f t="shared" si="1"/>
        <v>6</v>
      </c>
      <c r="B43" s="132" t="s">
        <v>246</v>
      </c>
      <c r="C43" s="132"/>
      <c r="D43" s="132"/>
      <c r="E43" s="132"/>
      <c r="F43" s="132"/>
      <c r="G43" s="1"/>
      <c r="I43"/>
    </row>
    <row r="44" spans="1:11" ht="17" customHeight="1" x14ac:dyDescent="0.25">
      <c r="A44" s="23">
        <f t="shared" si="1"/>
        <v>7</v>
      </c>
      <c r="B44" s="273"/>
      <c r="C44" s="273"/>
      <c r="D44" s="273"/>
      <c r="E44" s="273"/>
      <c r="F44" s="274"/>
      <c r="G44" s="2"/>
      <c r="I44"/>
    </row>
    <row r="45" spans="1:11" ht="17" customHeight="1" x14ac:dyDescent="0.25">
      <c r="A45" s="25">
        <f t="shared" si="1"/>
        <v>8</v>
      </c>
      <c r="B45" s="275"/>
      <c r="C45" s="275"/>
      <c r="D45" s="275"/>
      <c r="E45" s="275"/>
      <c r="F45" s="276"/>
      <c r="G45" s="1"/>
      <c r="I45"/>
    </row>
    <row r="46" spans="1:11" ht="17" customHeight="1" thickBot="1" x14ac:dyDescent="0.3">
      <c r="A46" s="9"/>
      <c r="B46" s="128" t="s">
        <v>31</v>
      </c>
      <c r="C46" s="128"/>
      <c r="D46" s="128"/>
      <c r="E46" s="128"/>
      <c r="F46" s="128"/>
      <c r="G46" s="103">
        <f>SUM(G38:G45)</f>
        <v>0</v>
      </c>
      <c r="I46"/>
    </row>
    <row r="47" spans="1:11" ht="17" customHeight="1" x14ac:dyDescent="0.25">
      <c r="A47" s="9"/>
      <c r="B47" s="125"/>
      <c r="C47" s="125"/>
      <c r="D47" s="125"/>
      <c r="E47" s="125"/>
      <c r="F47" s="125"/>
      <c r="G47" s="125"/>
      <c r="I47"/>
    </row>
    <row r="48" spans="1:11" ht="17" customHeight="1" x14ac:dyDescent="0.25">
      <c r="A48" s="10" t="s">
        <v>32</v>
      </c>
      <c r="B48" s="126" t="s">
        <v>33</v>
      </c>
      <c r="C48" s="126"/>
      <c r="D48" s="126"/>
      <c r="E48" s="126"/>
      <c r="F48" s="126"/>
      <c r="G48" s="126"/>
      <c r="I48"/>
    </row>
    <row r="49" spans="1:9" ht="17" customHeight="1" thickBot="1" x14ac:dyDescent="0.3">
      <c r="A49" s="9"/>
      <c r="B49" s="125"/>
      <c r="C49" s="125"/>
      <c r="D49" s="125"/>
      <c r="E49" s="125"/>
      <c r="F49" s="125"/>
      <c r="G49" s="125"/>
      <c r="I49"/>
    </row>
    <row r="50" spans="1:9" ht="17" customHeight="1" x14ac:dyDescent="0.25">
      <c r="A50" s="23">
        <v>1</v>
      </c>
      <c r="B50" s="129" t="s">
        <v>285</v>
      </c>
      <c r="C50" s="129"/>
      <c r="D50" s="129"/>
      <c r="E50" s="129"/>
      <c r="F50" s="129"/>
      <c r="G50" s="6"/>
      <c r="I50"/>
    </row>
    <row r="51" spans="1:9" ht="17" customHeight="1" x14ac:dyDescent="0.25">
      <c r="A51" s="25">
        <f>+A50+1</f>
        <v>2</v>
      </c>
      <c r="B51" s="132" t="s">
        <v>247</v>
      </c>
      <c r="C51" s="132"/>
      <c r="D51" s="132"/>
      <c r="E51" s="132"/>
      <c r="F51" s="132"/>
      <c r="G51" s="7"/>
      <c r="I51"/>
    </row>
    <row r="52" spans="1:9" ht="17" customHeight="1" x14ac:dyDescent="0.25">
      <c r="A52" s="23">
        <f t="shared" ref="A52:A58" si="2">+A51+1</f>
        <v>3</v>
      </c>
      <c r="B52" s="129" t="s">
        <v>248</v>
      </c>
      <c r="C52" s="129"/>
      <c r="D52" s="129"/>
      <c r="E52" s="129"/>
      <c r="F52" s="129"/>
      <c r="G52" s="5"/>
      <c r="I52"/>
    </row>
    <row r="53" spans="1:9" ht="17" customHeight="1" x14ac:dyDescent="0.25">
      <c r="A53" s="25">
        <f t="shared" si="2"/>
        <v>4</v>
      </c>
      <c r="B53" s="132" t="s">
        <v>273</v>
      </c>
      <c r="C53" s="132"/>
      <c r="D53" s="132"/>
      <c r="E53" s="132"/>
      <c r="F53" s="132"/>
      <c r="G53" s="7"/>
      <c r="I53"/>
    </row>
    <row r="54" spans="1:9" ht="17" customHeight="1" x14ac:dyDescent="0.25">
      <c r="A54" s="23">
        <f t="shared" si="2"/>
        <v>5</v>
      </c>
      <c r="B54" s="129" t="s">
        <v>286</v>
      </c>
      <c r="C54" s="129"/>
      <c r="D54" s="129"/>
      <c r="E54" s="129"/>
      <c r="F54" s="129"/>
      <c r="G54" s="5"/>
      <c r="I54"/>
    </row>
    <row r="55" spans="1:9" ht="17" customHeight="1" x14ac:dyDescent="0.25">
      <c r="A55" s="25">
        <f t="shared" si="2"/>
        <v>6</v>
      </c>
      <c r="B55" s="132" t="s">
        <v>251</v>
      </c>
      <c r="C55" s="132"/>
      <c r="D55" s="132"/>
      <c r="E55" s="132"/>
      <c r="F55" s="132"/>
      <c r="G55" s="7"/>
    </row>
    <row r="56" spans="1:9" ht="17" customHeight="1" x14ac:dyDescent="0.25">
      <c r="A56" s="23">
        <f t="shared" si="2"/>
        <v>7</v>
      </c>
      <c r="B56" s="129" t="s">
        <v>249</v>
      </c>
      <c r="C56" s="129"/>
      <c r="D56" s="129"/>
      <c r="E56" s="129"/>
      <c r="F56" s="129"/>
      <c r="G56" s="5"/>
    </row>
    <row r="57" spans="1:9" ht="17" customHeight="1" x14ac:dyDescent="0.25">
      <c r="A57" s="25">
        <f t="shared" si="2"/>
        <v>8</v>
      </c>
      <c r="B57" s="132" t="s">
        <v>250</v>
      </c>
      <c r="C57" s="132"/>
      <c r="D57" s="132"/>
      <c r="E57" s="132"/>
      <c r="F57" s="132"/>
      <c r="G57" s="7"/>
    </row>
    <row r="58" spans="1:9" ht="17" customHeight="1" x14ac:dyDescent="0.25">
      <c r="A58" s="23">
        <f t="shared" si="2"/>
        <v>9</v>
      </c>
      <c r="B58" s="129" t="s">
        <v>246</v>
      </c>
      <c r="C58" s="129"/>
      <c r="D58" s="129"/>
      <c r="E58" s="129"/>
      <c r="F58" s="129"/>
      <c r="G58" s="5"/>
    </row>
    <row r="59" spans="1:9" ht="17" customHeight="1" thickBot="1" x14ac:dyDescent="0.3">
      <c r="A59" s="9"/>
      <c r="B59" s="128" t="s">
        <v>43</v>
      </c>
      <c r="C59" s="128"/>
      <c r="D59" s="128"/>
      <c r="E59" s="128"/>
      <c r="F59" s="128"/>
      <c r="G59" s="103">
        <f>SUM(G50:G57)</f>
        <v>0</v>
      </c>
      <c r="I59"/>
    </row>
    <row r="60" spans="1:9" ht="17" customHeight="1" x14ac:dyDescent="0.25">
      <c r="A60" s="9"/>
      <c r="B60" s="125"/>
      <c r="C60" s="125"/>
      <c r="D60" s="125"/>
      <c r="E60" s="125"/>
      <c r="F60" s="125"/>
      <c r="G60" s="125"/>
      <c r="I60"/>
    </row>
    <row r="61" spans="1:9" ht="17" customHeight="1" x14ac:dyDescent="0.25">
      <c r="A61" s="10" t="s">
        <v>44</v>
      </c>
      <c r="B61" s="126" t="s">
        <v>45</v>
      </c>
      <c r="C61" s="126"/>
      <c r="D61" s="126"/>
      <c r="E61" s="126"/>
      <c r="F61" s="126"/>
      <c r="G61" s="126"/>
      <c r="I61"/>
    </row>
    <row r="62" spans="1:9" ht="17" customHeight="1" thickBot="1" x14ac:dyDescent="0.3">
      <c r="A62" s="9"/>
      <c r="B62" s="127"/>
      <c r="C62" s="127"/>
      <c r="D62" s="127"/>
      <c r="E62" s="127"/>
      <c r="F62" s="127"/>
      <c r="G62" s="127"/>
      <c r="I62"/>
    </row>
    <row r="63" spans="1:9" ht="17" customHeight="1" x14ac:dyDescent="0.25">
      <c r="A63" s="23">
        <v>1</v>
      </c>
      <c r="B63" s="13" t="s">
        <v>252</v>
      </c>
      <c r="C63" s="13"/>
      <c r="D63" s="13"/>
      <c r="E63" s="13"/>
      <c r="F63" s="13"/>
      <c r="G63" s="6"/>
      <c r="I63"/>
    </row>
    <row r="64" spans="1:9" ht="17" customHeight="1" x14ac:dyDescent="0.25">
      <c r="A64" s="25">
        <f>+A63+1</f>
        <v>2</v>
      </c>
      <c r="B64" s="8" t="s">
        <v>253</v>
      </c>
      <c r="G64" s="7"/>
      <c r="I64"/>
    </row>
    <row r="65" spans="1:9" ht="17" customHeight="1" x14ac:dyDescent="0.25">
      <c r="A65" s="23">
        <f t="shared" ref="A65:A69" si="3">+A64+1</f>
        <v>3</v>
      </c>
      <c r="B65" s="13" t="s">
        <v>287</v>
      </c>
      <c r="C65" s="13"/>
      <c r="D65" s="13"/>
      <c r="E65" s="13"/>
      <c r="F65" s="13"/>
      <c r="G65" s="5"/>
      <c r="I65"/>
    </row>
    <row r="66" spans="1:9" ht="17" customHeight="1" x14ac:dyDescent="0.25">
      <c r="A66" s="25">
        <f t="shared" si="3"/>
        <v>4</v>
      </c>
      <c r="B66" s="8" t="s">
        <v>270</v>
      </c>
      <c r="G66" s="7"/>
    </row>
    <row r="67" spans="1:9" ht="17" customHeight="1" x14ac:dyDescent="0.25">
      <c r="A67" s="23">
        <f t="shared" si="3"/>
        <v>5</v>
      </c>
      <c r="B67" s="13" t="s">
        <v>255</v>
      </c>
      <c r="C67" s="13"/>
      <c r="D67" s="13"/>
      <c r="E67" s="13"/>
      <c r="F67" s="13"/>
      <c r="G67" s="5"/>
    </row>
    <row r="68" spans="1:9" ht="17" customHeight="1" x14ac:dyDescent="0.25">
      <c r="A68" s="25">
        <f t="shared" si="3"/>
        <v>6</v>
      </c>
      <c r="B68" s="8" t="s">
        <v>256</v>
      </c>
      <c r="G68" s="7"/>
    </row>
    <row r="69" spans="1:9" ht="17" customHeight="1" x14ac:dyDescent="0.25">
      <c r="A69" s="23">
        <f t="shared" si="3"/>
        <v>7</v>
      </c>
      <c r="B69" s="13" t="s">
        <v>274</v>
      </c>
      <c r="C69" s="13"/>
      <c r="D69" s="13"/>
      <c r="E69" s="13"/>
      <c r="F69" s="13"/>
      <c r="G69" s="5"/>
    </row>
    <row r="70" spans="1:9" ht="17" customHeight="1" thickBot="1" x14ac:dyDescent="0.3">
      <c r="A70" s="9"/>
      <c r="B70" s="128" t="s">
        <v>49</v>
      </c>
      <c r="C70" s="128"/>
      <c r="D70" s="128"/>
      <c r="E70" s="128"/>
      <c r="F70" s="128"/>
      <c r="G70" s="103">
        <f>SUM(G63:G69)</f>
        <v>0</v>
      </c>
    </row>
    <row r="72" spans="1:9" ht="17" customHeight="1" x14ac:dyDescent="0.25">
      <c r="A72" s="10" t="s">
        <v>56</v>
      </c>
      <c r="B72" s="126" t="s">
        <v>278</v>
      </c>
      <c r="C72" s="126"/>
      <c r="D72" s="126"/>
      <c r="E72" s="126"/>
      <c r="F72" s="126"/>
      <c r="G72" s="126"/>
      <c r="I72"/>
    </row>
    <row r="73" spans="1:9" ht="17" customHeight="1" thickBot="1" x14ac:dyDescent="0.3">
      <c r="A73" s="9"/>
      <c r="B73" s="127"/>
      <c r="C73" s="127"/>
      <c r="D73" s="127"/>
      <c r="E73" s="127"/>
      <c r="F73" s="127"/>
      <c r="G73" s="127"/>
      <c r="I73"/>
    </row>
    <row r="74" spans="1:9" ht="17" customHeight="1" x14ac:dyDescent="0.25">
      <c r="A74" s="23">
        <v>1</v>
      </c>
      <c r="B74" s="109"/>
      <c r="C74" s="13"/>
      <c r="D74" s="13"/>
      <c r="E74" s="13"/>
      <c r="F74" s="13"/>
      <c r="G74" s="6"/>
      <c r="I74"/>
    </row>
    <row r="75" spans="1:9" ht="17" customHeight="1" x14ac:dyDescent="0.25">
      <c r="A75" s="25">
        <f>+A74+1</f>
        <v>2</v>
      </c>
      <c r="B75" s="110"/>
      <c r="G75" s="7"/>
      <c r="I75"/>
    </row>
    <row r="76" spans="1:9" ht="17" customHeight="1" x14ac:dyDescent="0.25">
      <c r="A76" s="23">
        <f t="shared" ref="A76:A80" si="4">+A75+1</f>
        <v>3</v>
      </c>
      <c r="B76" s="109"/>
      <c r="C76" s="13"/>
      <c r="D76" s="13"/>
      <c r="E76" s="13"/>
      <c r="F76" s="13"/>
      <c r="G76" s="5"/>
      <c r="I76"/>
    </row>
    <row r="77" spans="1:9" ht="17" customHeight="1" x14ac:dyDescent="0.25">
      <c r="A77" s="25">
        <f t="shared" si="4"/>
        <v>4</v>
      </c>
      <c r="B77" s="110"/>
      <c r="G77" s="7"/>
    </row>
    <row r="78" spans="1:9" ht="17" customHeight="1" x14ac:dyDescent="0.25">
      <c r="A78" s="23">
        <f t="shared" si="4"/>
        <v>5</v>
      </c>
      <c r="B78" s="109"/>
      <c r="C78" s="13"/>
      <c r="D78" s="13"/>
      <c r="E78" s="13"/>
      <c r="F78" s="13"/>
      <c r="G78" s="5"/>
    </row>
    <row r="79" spans="1:9" ht="17" customHeight="1" x14ac:dyDescent="0.25">
      <c r="A79" s="25">
        <f t="shared" si="4"/>
        <v>6</v>
      </c>
      <c r="B79" s="110"/>
      <c r="G79" s="7"/>
    </row>
    <row r="80" spans="1:9" ht="17" customHeight="1" x14ac:dyDescent="0.25">
      <c r="A80" s="23">
        <f t="shared" si="4"/>
        <v>7</v>
      </c>
      <c r="B80" s="109"/>
      <c r="C80" s="13"/>
      <c r="D80" s="13"/>
      <c r="E80" s="13"/>
      <c r="F80" s="13"/>
      <c r="G80" s="5"/>
    </row>
    <row r="81" spans="1:8" ht="17" customHeight="1" thickBot="1" x14ac:dyDescent="0.3">
      <c r="A81" s="9"/>
      <c r="B81" s="128" t="s">
        <v>49</v>
      </c>
      <c r="C81" s="128"/>
      <c r="D81" s="128"/>
      <c r="E81" s="128"/>
      <c r="F81" s="128"/>
      <c r="G81" s="103">
        <f>SUM(G74:G80)</f>
        <v>0</v>
      </c>
    </row>
    <row r="82" spans="1:8" x14ac:dyDescent="0.25">
      <c r="B82" s="132"/>
      <c r="C82" s="132"/>
      <c r="D82" s="132"/>
      <c r="E82" s="132"/>
      <c r="F82" s="132"/>
      <c r="G82" s="132"/>
    </row>
    <row r="83" spans="1:8" ht="20.5" customHeight="1" x14ac:dyDescent="0.25">
      <c r="A83" s="130" t="s">
        <v>50</v>
      </c>
      <c r="B83" s="130"/>
      <c r="C83" s="130"/>
      <c r="D83" s="130"/>
      <c r="E83" s="130"/>
      <c r="F83" s="130"/>
      <c r="G83" s="130"/>
      <c r="H83" s="130"/>
    </row>
    <row r="84" spans="1:8" ht="17" customHeight="1" x14ac:dyDescent="0.25">
      <c r="A84" s="9"/>
      <c r="B84" s="125"/>
      <c r="C84" s="125"/>
      <c r="D84" s="125"/>
      <c r="E84" s="125"/>
      <c r="F84" s="125"/>
      <c r="G84" s="125"/>
    </row>
    <row r="85" spans="1:8" ht="17" customHeight="1" thickBot="1" x14ac:dyDescent="0.3">
      <c r="A85" s="10" t="s">
        <v>11</v>
      </c>
      <c r="B85" s="126" t="s">
        <v>51</v>
      </c>
      <c r="C85" s="126"/>
      <c r="D85" s="126"/>
      <c r="E85" s="126"/>
      <c r="F85" s="126"/>
    </row>
    <row r="86" spans="1:8" ht="17" customHeight="1" x14ac:dyDescent="0.25">
      <c r="A86" s="11"/>
      <c r="B86" s="143" t="s">
        <v>226</v>
      </c>
      <c r="C86" s="143"/>
      <c r="D86" s="143"/>
      <c r="E86" s="143"/>
      <c r="F86" s="23"/>
      <c r="G86" s="23"/>
      <c r="H86" s="6"/>
    </row>
    <row r="87" spans="1:8" ht="17" customHeight="1" x14ac:dyDescent="0.25">
      <c r="A87" s="9"/>
      <c r="B87" s="144" t="s">
        <v>227</v>
      </c>
      <c r="C87" s="144"/>
      <c r="D87" s="144"/>
      <c r="E87" s="144"/>
      <c r="F87" s="25"/>
      <c r="G87" s="25"/>
      <c r="H87" s="7"/>
    </row>
    <row r="88" spans="1:8" ht="17" customHeight="1" x14ac:dyDescent="0.25">
      <c r="A88" s="9"/>
      <c r="B88" s="143" t="s">
        <v>257</v>
      </c>
      <c r="C88" s="143"/>
      <c r="D88" s="143"/>
      <c r="E88" s="143"/>
      <c r="F88" s="23"/>
      <c r="G88" s="23"/>
      <c r="H88" s="5"/>
    </row>
    <row r="89" spans="1:8" ht="17" customHeight="1" x14ac:dyDescent="0.25">
      <c r="A89" s="9"/>
      <c r="B89" s="144" t="s">
        <v>258</v>
      </c>
      <c r="C89" s="144"/>
      <c r="D89" s="144"/>
      <c r="E89" s="144"/>
      <c r="F89" s="25"/>
      <c r="G89" s="25"/>
      <c r="H89" s="7"/>
    </row>
    <row r="90" spans="1:8" ht="17" customHeight="1" x14ac:dyDescent="0.25">
      <c r="A90" s="9"/>
      <c r="B90" s="143" t="s">
        <v>275</v>
      </c>
      <c r="C90" s="143"/>
      <c r="D90" s="143"/>
      <c r="E90" s="143"/>
      <c r="F90" s="23"/>
      <c r="G90" s="23"/>
      <c r="H90" s="5"/>
    </row>
    <row r="91" spans="1:8" ht="17" customHeight="1" thickBot="1" x14ac:dyDescent="0.3">
      <c r="A91" s="11"/>
      <c r="B91" s="128" t="s">
        <v>228</v>
      </c>
      <c r="C91" s="128"/>
      <c r="D91" s="128"/>
      <c r="E91" s="128"/>
      <c r="F91" s="128"/>
      <c r="G91" s="145"/>
      <c r="H91" s="103">
        <f>SUM(H86:H90)</f>
        <v>0</v>
      </c>
    </row>
    <row r="92" spans="1:8" ht="17" customHeight="1" x14ac:dyDescent="0.25">
      <c r="A92" s="9"/>
      <c r="B92" s="125"/>
      <c r="C92" s="125"/>
      <c r="D92" s="125"/>
      <c r="E92" s="125"/>
      <c r="F92" s="125"/>
      <c r="G92" s="125"/>
    </row>
    <row r="93" spans="1:8" ht="17" customHeight="1" thickBot="1" x14ac:dyDescent="0.3">
      <c r="A93" s="10" t="s">
        <v>23</v>
      </c>
      <c r="B93" s="126" t="s">
        <v>105</v>
      </c>
      <c r="C93" s="126"/>
      <c r="D93" s="126"/>
      <c r="E93" s="126"/>
      <c r="F93" s="126"/>
      <c r="G93" s="126"/>
    </row>
    <row r="94" spans="1:8" ht="17" customHeight="1" x14ac:dyDescent="0.25">
      <c r="A94" s="11"/>
      <c r="B94" s="140" t="s">
        <v>281</v>
      </c>
      <c r="C94" s="140"/>
      <c r="D94" s="141"/>
      <c r="E94" s="141"/>
      <c r="F94" s="23"/>
      <c r="G94" s="23"/>
      <c r="H94" s="6"/>
    </row>
    <row r="95" spans="1:8" ht="17" customHeight="1" x14ac:dyDescent="0.25">
      <c r="A95" s="11"/>
      <c r="B95" s="132" t="s">
        <v>52</v>
      </c>
      <c r="C95" s="132"/>
      <c r="D95" s="142"/>
      <c r="E95" s="142"/>
      <c r="F95" s="25"/>
      <c r="G95" s="25"/>
      <c r="H95" s="7"/>
    </row>
    <row r="96" spans="1:8" ht="17" customHeight="1" x14ac:dyDescent="0.25">
      <c r="A96" s="11"/>
      <c r="B96" s="143" t="s">
        <v>229</v>
      </c>
      <c r="C96" s="143"/>
      <c r="D96" s="141"/>
      <c r="E96" s="141"/>
      <c r="F96" s="23"/>
      <c r="G96" s="23" t="s">
        <v>110</v>
      </c>
      <c r="H96" s="5"/>
    </row>
    <row r="97" spans="1:8" ht="17" customHeight="1" thickBot="1" x14ac:dyDescent="0.3">
      <c r="A97" s="11"/>
      <c r="B97" s="128" t="s">
        <v>53</v>
      </c>
      <c r="C97" s="128"/>
      <c r="D97" s="128"/>
      <c r="E97" s="128"/>
      <c r="F97" s="128"/>
      <c r="G97" s="145"/>
      <c r="H97" s="103">
        <f>SUM(H94:H96)</f>
        <v>0</v>
      </c>
    </row>
    <row r="98" spans="1:8" ht="17" customHeight="1" x14ac:dyDescent="0.25">
      <c r="A98" s="11"/>
      <c r="B98" s="125"/>
      <c r="C98" s="125"/>
      <c r="D98" s="125"/>
      <c r="E98" s="125"/>
      <c r="F98" s="125"/>
      <c r="G98" s="125"/>
    </row>
    <row r="99" spans="1:8" ht="17" customHeight="1" x14ac:dyDescent="0.25">
      <c r="A99" s="10" t="s">
        <v>32</v>
      </c>
      <c r="B99" s="126" t="s">
        <v>259</v>
      </c>
      <c r="C99" s="126"/>
      <c r="D99" s="126"/>
      <c r="E99" s="126"/>
      <c r="F99" s="126"/>
      <c r="G99" s="126"/>
    </row>
    <row r="100" spans="1:8" ht="17" customHeight="1" thickBot="1" x14ac:dyDescent="0.3">
      <c r="A100" s="9"/>
      <c r="B100" s="125"/>
      <c r="C100" s="125"/>
      <c r="D100" s="125"/>
      <c r="E100" s="125"/>
      <c r="F100" s="125"/>
      <c r="G100" s="125"/>
    </row>
    <row r="101" spans="1:8" ht="17" customHeight="1" x14ac:dyDescent="0.25">
      <c r="A101" s="9"/>
      <c r="B101" s="140"/>
      <c r="C101" s="140"/>
      <c r="D101" s="140"/>
      <c r="E101" s="140"/>
      <c r="F101" s="23"/>
      <c r="G101" s="23"/>
      <c r="H101" s="6"/>
    </row>
    <row r="102" spans="1:8" ht="17" customHeight="1" x14ac:dyDescent="0.25">
      <c r="A102" s="9"/>
      <c r="B102" s="146"/>
      <c r="C102" s="146"/>
      <c r="D102" s="146"/>
      <c r="E102" s="146"/>
      <c r="F102" s="25"/>
      <c r="G102" s="25"/>
      <c r="H102" s="7"/>
    </row>
    <row r="103" spans="1:8" ht="17" customHeight="1" x14ac:dyDescent="0.25">
      <c r="A103" s="9"/>
      <c r="B103" s="140"/>
      <c r="C103" s="140"/>
      <c r="D103" s="140"/>
      <c r="E103" s="140"/>
      <c r="F103" s="23"/>
      <c r="G103" s="23"/>
      <c r="H103" s="5"/>
    </row>
    <row r="104" spans="1:8" ht="17" customHeight="1" x14ac:dyDescent="0.25">
      <c r="A104" s="9"/>
      <c r="B104" s="146"/>
      <c r="C104" s="146"/>
      <c r="D104" s="146"/>
      <c r="E104" s="146"/>
      <c r="F104" s="25"/>
      <c r="G104" s="25"/>
      <c r="H104" s="7"/>
    </row>
    <row r="105" spans="1:8" ht="17" customHeight="1" thickBot="1" x14ac:dyDescent="0.3">
      <c r="A105" s="9"/>
      <c r="B105" s="128" t="s">
        <v>54</v>
      </c>
      <c r="C105" s="128"/>
      <c r="D105" s="128"/>
      <c r="E105" s="128"/>
      <c r="F105" s="128"/>
      <c r="G105" s="145"/>
      <c r="H105" s="103">
        <f>SUM(H101:H104)</f>
        <v>0</v>
      </c>
    </row>
    <row r="106" spans="1:8" ht="17" customHeight="1" thickBot="1" x14ac:dyDescent="0.3">
      <c r="A106" s="9"/>
      <c r="B106" s="125"/>
      <c r="C106" s="125"/>
      <c r="D106" s="125"/>
      <c r="E106" s="125"/>
      <c r="F106" s="125"/>
      <c r="G106" s="28"/>
    </row>
    <row r="107" spans="1:8" ht="22.5" customHeight="1" thickBot="1" x14ac:dyDescent="0.3">
      <c r="A107" s="9"/>
      <c r="B107" s="139" t="s">
        <v>230</v>
      </c>
      <c r="C107" s="139"/>
      <c r="D107" s="139"/>
      <c r="E107" s="139"/>
      <c r="F107" s="139"/>
      <c r="G107" s="111"/>
      <c r="H107" s="112">
        <f>SUM(H91,H97,H105)</f>
        <v>0</v>
      </c>
    </row>
    <row r="108" spans="1:8" ht="22.5" customHeight="1" thickBot="1" x14ac:dyDescent="0.3">
      <c r="A108" s="9"/>
      <c r="B108" s="139" t="s">
        <v>113</v>
      </c>
      <c r="C108" s="139"/>
      <c r="D108" s="139"/>
      <c r="E108" s="139"/>
      <c r="G108" s="112">
        <f>SUM(G34,G46,G59,G70,G81)</f>
        <v>0</v>
      </c>
      <c r="H108" s="111"/>
    </row>
    <row r="109" spans="1:8" ht="22.5" customHeight="1" thickBot="1" x14ac:dyDescent="0.3">
      <c r="A109" s="9"/>
      <c r="B109" s="9"/>
      <c r="C109" s="9"/>
      <c r="D109" s="9"/>
      <c r="E109" s="9"/>
      <c r="F109" s="9"/>
      <c r="G109" s="111"/>
      <c r="H109" s="111"/>
    </row>
    <row r="110" spans="1:8" ht="22.5" customHeight="1" thickBot="1" x14ac:dyDescent="0.3">
      <c r="A110" s="9"/>
      <c r="B110" s="139" t="s">
        <v>224</v>
      </c>
      <c r="C110" s="139"/>
      <c r="D110" s="139"/>
      <c r="E110" s="139"/>
      <c r="F110" s="139"/>
      <c r="G110" s="111"/>
      <c r="H110" s="112">
        <f>H107-G108</f>
        <v>0</v>
      </c>
    </row>
    <row r="111" spans="1:8" x14ac:dyDescent="0.25">
      <c r="F111" s="31"/>
    </row>
    <row r="112" spans="1:8" ht="68" customHeight="1" x14ac:dyDescent="0.25">
      <c r="G112" s="32"/>
    </row>
    <row r="113" spans="1:11" ht="14" x14ac:dyDescent="0.25">
      <c r="A113" s="149" t="s">
        <v>260</v>
      </c>
      <c r="B113" s="149"/>
      <c r="C113" s="149"/>
      <c r="D113" s="149"/>
      <c r="E113" s="149"/>
      <c r="F113" s="149"/>
      <c r="G113" s="149"/>
      <c r="H113" s="149"/>
      <c r="J113" s="8" t="s">
        <v>261</v>
      </c>
      <c r="K113" s="8" t="s">
        <v>271</v>
      </c>
    </row>
  </sheetData>
  <sheetProtection algorithmName="SHA-512" hashValue="sYRQvZDF1YSYDhjYlCd3gJU0huxGnjOx6H/hySYNCnXUy9yfxbuIcumjsPwK9DYy+5m9/UsWCS3JTjNnEvGntA==" saltValue="Kx8brgmLhVFO772BvR725g==" spinCount="100000" sheet="1" objects="1" scenarios="1" selectLockedCells="1"/>
  <mergeCells count="91">
    <mergeCell ref="B105:G105"/>
    <mergeCell ref="B106:F106"/>
    <mergeCell ref="B107:F107"/>
    <mergeCell ref="B108:E108"/>
    <mergeCell ref="B110:F110"/>
    <mergeCell ref="A113:H113"/>
    <mergeCell ref="B99:G99"/>
    <mergeCell ref="B100:G100"/>
    <mergeCell ref="B101:E101"/>
    <mergeCell ref="B102:E102"/>
    <mergeCell ref="B103:E103"/>
    <mergeCell ref="B104:E104"/>
    <mergeCell ref="B95:C95"/>
    <mergeCell ref="D95:E95"/>
    <mergeCell ref="B96:C96"/>
    <mergeCell ref="D96:E96"/>
    <mergeCell ref="B97:G97"/>
    <mergeCell ref="B98:G98"/>
    <mergeCell ref="B89:E89"/>
    <mergeCell ref="B90:E90"/>
    <mergeCell ref="B91:G91"/>
    <mergeCell ref="B92:G92"/>
    <mergeCell ref="B93:G93"/>
    <mergeCell ref="B94:C94"/>
    <mergeCell ref="D94:E94"/>
    <mergeCell ref="A83:H83"/>
    <mergeCell ref="B84:G84"/>
    <mergeCell ref="B85:F85"/>
    <mergeCell ref="B86:E86"/>
    <mergeCell ref="B87:E87"/>
    <mergeCell ref="B88:E88"/>
    <mergeCell ref="B62:G62"/>
    <mergeCell ref="B70:F70"/>
    <mergeCell ref="B72:G72"/>
    <mergeCell ref="B73:G73"/>
    <mergeCell ref="B81:F81"/>
    <mergeCell ref="B82:G82"/>
    <mergeCell ref="B56:F56"/>
    <mergeCell ref="B57:F57"/>
    <mergeCell ref="B58:F58"/>
    <mergeCell ref="B59:F59"/>
    <mergeCell ref="B60:G60"/>
    <mergeCell ref="B61:G61"/>
    <mergeCell ref="B50:F50"/>
    <mergeCell ref="B51:F51"/>
    <mergeCell ref="B52:F52"/>
    <mergeCell ref="B53:F53"/>
    <mergeCell ref="B54:F54"/>
    <mergeCell ref="B55:F55"/>
    <mergeCell ref="B44:F44"/>
    <mergeCell ref="B45:F45"/>
    <mergeCell ref="B46:F46"/>
    <mergeCell ref="B47:G47"/>
    <mergeCell ref="B48:G48"/>
    <mergeCell ref="B49:G49"/>
    <mergeCell ref="B37:G37"/>
    <mergeCell ref="B38:D38"/>
    <mergeCell ref="B39:D39"/>
    <mergeCell ref="B41:D41"/>
    <mergeCell ref="B42:F42"/>
    <mergeCell ref="B43:F43"/>
    <mergeCell ref="B29:F29"/>
    <mergeCell ref="B30:F30"/>
    <mergeCell ref="B31:F31"/>
    <mergeCell ref="B33:F33"/>
    <mergeCell ref="B34:F34"/>
    <mergeCell ref="B36:G36"/>
    <mergeCell ref="B22:D22"/>
    <mergeCell ref="B23:D23"/>
    <mergeCell ref="B24:D24"/>
    <mergeCell ref="B25:D25"/>
    <mergeCell ref="B26:D26"/>
    <mergeCell ref="B27:D27"/>
    <mergeCell ref="B16:D16"/>
    <mergeCell ref="B17:D17"/>
    <mergeCell ref="B18:D18"/>
    <mergeCell ref="B19:D19"/>
    <mergeCell ref="B20:D20"/>
    <mergeCell ref="B21:D21"/>
    <mergeCell ref="B12:D12"/>
    <mergeCell ref="F12:F14"/>
    <mergeCell ref="G12:G14"/>
    <mergeCell ref="B13:D13"/>
    <mergeCell ref="B14:D14"/>
    <mergeCell ref="B15:D15"/>
    <mergeCell ref="A3:H3"/>
    <mergeCell ref="B4:G4"/>
    <mergeCell ref="B7:G7"/>
    <mergeCell ref="A8:H8"/>
    <mergeCell ref="B9:G9"/>
    <mergeCell ref="B10:G10"/>
  </mergeCells>
  <conditionalFormatting sqref="A1:XFD43 A46:XFD1048576 A44:B45 G44:XFD45">
    <cfRule type="expression" dxfId="0" priority="1">
      <formula>NOT(CELL("protection",A1))</formula>
    </cfRule>
  </conditionalFormatting>
  <pageMargins left="0.59055118110236227" right="0.59055118110236227" top="0.59055118110236227" bottom="0.39370078740157483" header="0.51181102362204722" footer="0.51181102362204722"/>
  <pageSetup paperSize="9" scale="77" fitToHeight="0" orientation="portrait" horizontalDpi="1200" verticalDpi="1200" r:id="rId1"/>
  <headerFooter alignWithMargins="0"/>
  <rowBreaks count="2" manualBreakCount="2">
    <brk id="47" max="16383" man="1"/>
    <brk id="8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D4FCD-9B3B-4927-957F-4D6D03187202}">
  <sheetPr>
    <pageSetUpPr fitToPage="1"/>
  </sheetPr>
  <dimension ref="A1:G28"/>
  <sheetViews>
    <sheetView showGridLines="0" zoomScale="115" zoomScaleNormal="115" workbookViewId="0">
      <selection activeCell="B21" sqref="B21:E21"/>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7" width="19.26953125" style="8" customWidth="1"/>
    <col min="8" max="16384" width="11.54296875" style="8"/>
  </cols>
  <sheetData>
    <row r="1" spans="1:7" ht="25.15" customHeight="1" x14ac:dyDescent="0.25">
      <c r="A1" s="151" t="s">
        <v>215</v>
      </c>
      <c r="B1" s="151"/>
      <c r="C1" s="151"/>
      <c r="D1" s="151"/>
      <c r="E1" s="151"/>
      <c r="F1" s="151"/>
      <c r="G1" s="151"/>
    </row>
    <row r="2" spans="1:7" ht="15" customHeight="1" thickBot="1" x14ac:dyDescent="0.3">
      <c r="A2" s="9"/>
      <c r="B2" s="127"/>
      <c r="C2" s="127"/>
      <c r="D2" s="127"/>
      <c r="E2" s="11"/>
    </row>
    <row r="3" spans="1:7" ht="15" customHeight="1" x14ac:dyDescent="0.25">
      <c r="A3" s="9"/>
      <c r="B3" s="127"/>
      <c r="C3" s="127"/>
      <c r="D3" s="127"/>
      <c r="F3" s="152" t="s">
        <v>193</v>
      </c>
      <c r="G3" s="152" t="s">
        <v>209</v>
      </c>
    </row>
    <row r="4" spans="1:7" ht="15" customHeight="1" x14ac:dyDescent="0.25">
      <c r="A4" s="9"/>
      <c r="B4" s="127"/>
      <c r="C4" s="127"/>
      <c r="D4" s="127"/>
      <c r="F4" s="153"/>
      <c r="G4" s="153"/>
    </row>
    <row r="5" spans="1:7" ht="15" customHeight="1" thickBot="1" x14ac:dyDescent="0.3">
      <c r="A5" s="9"/>
      <c r="B5" s="127"/>
      <c r="C5" s="127"/>
      <c r="D5" s="127"/>
      <c r="F5" s="154"/>
      <c r="G5" s="154"/>
    </row>
    <row r="6" spans="1:7" x14ac:dyDescent="0.25">
      <c r="A6" s="23">
        <v>1</v>
      </c>
      <c r="B6" s="129" t="s">
        <v>199</v>
      </c>
      <c r="C6" s="129"/>
      <c r="D6" s="129"/>
      <c r="E6" s="129"/>
      <c r="F6" s="6"/>
      <c r="G6" s="6">
        <v>5400</v>
      </c>
    </row>
    <row r="7" spans="1:7" x14ac:dyDescent="0.25">
      <c r="A7" s="25">
        <f>A6+1</f>
        <v>2</v>
      </c>
      <c r="B7" s="132" t="s">
        <v>214</v>
      </c>
      <c r="C7" s="132"/>
      <c r="D7" s="132"/>
      <c r="E7" s="132"/>
      <c r="F7" s="7"/>
      <c r="G7" s="7">
        <v>35000</v>
      </c>
    </row>
    <row r="8" spans="1:7" x14ac:dyDescent="0.25">
      <c r="A8" s="23">
        <f t="shared" ref="A8:A22" si="0">A7+1</f>
        <v>3</v>
      </c>
      <c r="B8" s="129" t="s">
        <v>211</v>
      </c>
      <c r="C8" s="129"/>
      <c r="D8" s="129"/>
      <c r="E8" s="129"/>
      <c r="F8" s="5"/>
      <c r="G8" s="5">
        <v>3500</v>
      </c>
    </row>
    <row r="9" spans="1:7" x14ac:dyDescent="0.25">
      <c r="A9" s="25">
        <f t="shared" si="0"/>
        <v>4</v>
      </c>
      <c r="B9" s="132" t="s">
        <v>202</v>
      </c>
      <c r="C9" s="132"/>
      <c r="D9" s="132"/>
      <c r="E9" s="132"/>
      <c r="F9" s="7"/>
      <c r="G9" s="7">
        <v>1500</v>
      </c>
    </row>
    <row r="10" spans="1:7" x14ac:dyDescent="0.25">
      <c r="A10" s="23">
        <f t="shared" si="0"/>
        <v>5</v>
      </c>
      <c r="B10" s="129" t="s">
        <v>201</v>
      </c>
      <c r="C10" s="129"/>
      <c r="D10" s="129"/>
      <c r="E10" s="129"/>
      <c r="F10" s="5"/>
      <c r="G10" s="5">
        <v>120000</v>
      </c>
    </row>
    <row r="11" spans="1:7" x14ac:dyDescent="0.25">
      <c r="A11" s="25">
        <f t="shared" si="0"/>
        <v>6</v>
      </c>
      <c r="B11" s="132" t="s">
        <v>200</v>
      </c>
      <c r="C11" s="132"/>
      <c r="D11" s="132"/>
      <c r="E11" s="132"/>
      <c r="F11" s="7">
        <v>8000</v>
      </c>
      <c r="G11" s="7"/>
    </row>
    <row r="12" spans="1:7" x14ac:dyDescent="0.25">
      <c r="A12" s="23">
        <f t="shared" si="0"/>
        <v>7</v>
      </c>
      <c r="B12" s="129" t="s">
        <v>207</v>
      </c>
      <c r="C12" s="129"/>
      <c r="D12" s="129"/>
      <c r="E12" s="129"/>
      <c r="F12" s="5">
        <v>150000</v>
      </c>
      <c r="G12" s="5"/>
    </row>
    <row r="13" spans="1:7" x14ac:dyDescent="0.25">
      <c r="A13" s="25">
        <f t="shared" si="0"/>
        <v>8</v>
      </c>
      <c r="B13" s="132" t="s">
        <v>213</v>
      </c>
      <c r="C13" s="132"/>
      <c r="D13" s="132"/>
      <c r="E13" s="132"/>
      <c r="F13" s="7">
        <v>400</v>
      </c>
      <c r="G13" s="7"/>
    </row>
    <row r="14" spans="1:7" x14ac:dyDescent="0.25">
      <c r="A14" s="23">
        <f t="shared" si="0"/>
        <v>9</v>
      </c>
      <c r="B14" s="129" t="s">
        <v>203</v>
      </c>
      <c r="C14" s="129"/>
      <c r="D14" s="129"/>
      <c r="E14" s="129"/>
      <c r="F14" s="5">
        <v>2000</v>
      </c>
      <c r="G14" s="5"/>
    </row>
    <row r="15" spans="1:7" x14ac:dyDescent="0.25">
      <c r="A15" s="25">
        <f t="shared" si="0"/>
        <v>10</v>
      </c>
      <c r="B15" s="132" t="s">
        <v>204</v>
      </c>
      <c r="C15" s="132"/>
      <c r="D15" s="132"/>
      <c r="E15" s="132"/>
      <c r="F15" s="7">
        <v>60</v>
      </c>
      <c r="G15" s="7"/>
    </row>
    <row r="16" spans="1:7" x14ac:dyDescent="0.25">
      <c r="A16" s="23">
        <f t="shared" si="0"/>
        <v>11</v>
      </c>
      <c r="B16" s="129" t="s">
        <v>205</v>
      </c>
      <c r="C16" s="129"/>
      <c r="D16" s="129"/>
      <c r="E16" s="129"/>
      <c r="F16" s="5">
        <v>500</v>
      </c>
      <c r="G16" s="5"/>
    </row>
    <row r="17" spans="1:7" x14ac:dyDescent="0.25">
      <c r="A17" s="25">
        <f t="shared" si="0"/>
        <v>12</v>
      </c>
      <c r="B17" s="132" t="s">
        <v>206</v>
      </c>
      <c r="C17" s="132"/>
      <c r="D17" s="132"/>
      <c r="E17" s="132"/>
      <c r="F17" s="7">
        <v>1500</v>
      </c>
      <c r="G17" s="7"/>
    </row>
    <row r="18" spans="1:7" x14ac:dyDescent="0.25">
      <c r="A18" s="23">
        <f t="shared" si="0"/>
        <v>13</v>
      </c>
      <c r="B18" s="129" t="s">
        <v>210</v>
      </c>
      <c r="C18" s="129"/>
      <c r="D18" s="129"/>
      <c r="E18" s="129"/>
      <c r="F18" s="5">
        <v>1000</v>
      </c>
      <c r="G18" s="5"/>
    </row>
    <row r="19" spans="1:7" x14ac:dyDescent="0.25">
      <c r="A19" s="25">
        <f t="shared" si="0"/>
        <v>14</v>
      </c>
      <c r="B19" s="132" t="s">
        <v>212</v>
      </c>
      <c r="C19" s="132"/>
      <c r="D19" s="132"/>
      <c r="E19" s="132"/>
      <c r="F19" s="7">
        <v>1250</v>
      </c>
      <c r="G19" s="7"/>
    </row>
    <row r="20" spans="1:7" x14ac:dyDescent="0.25">
      <c r="A20" s="23">
        <f t="shared" si="0"/>
        <v>15</v>
      </c>
      <c r="B20" s="129" t="s">
        <v>216</v>
      </c>
      <c r="C20" s="129"/>
      <c r="D20" s="129"/>
      <c r="E20" s="129"/>
      <c r="F20" s="5">
        <v>600</v>
      </c>
      <c r="G20" s="5"/>
    </row>
    <row r="21" spans="1:7" x14ac:dyDescent="0.25">
      <c r="A21" s="25">
        <f t="shared" si="0"/>
        <v>16</v>
      </c>
      <c r="B21" s="132"/>
      <c r="C21" s="132"/>
      <c r="D21" s="132"/>
      <c r="E21" s="132"/>
      <c r="F21" s="7"/>
      <c r="G21" s="7"/>
    </row>
    <row r="22" spans="1:7" x14ac:dyDescent="0.25">
      <c r="A22" s="23">
        <f t="shared" si="0"/>
        <v>17</v>
      </c>
      <c r="B22" s="129"/>
      <c r="C22" s="129"/>
      <c r="D22" s="129"/>
      <c r="E22" s="129"/>
      <c r="F22" s="5"/>
      <c r="G22" s="5"/>
    </row>
    <row r="23" spans="1:7" ht="14.5" thickBot="1" x14ac:dyDescent="0.3">
      <c r="A23" s="9"/>
      <c r="B23" s="150" t="s">
        <v>208</v>
      </c>
      <c r="C23" s="150"/>
      <c r="D23" s="150"/>
      <c r="E23" s="150"/>
      <c r="F23" s="96">
        <f>SUM(F6:F22)</f>
        <v>165310</v>
      </c>
      <c r="G23" s="96">
        <f>SUM(G6:G22)</f>
        <v>165400</v>
      </c>
    </row>
    <row r="24" spans="1:7" ht="15" customHeight="1" x14ac:dyDescent="0.25">
      <c r="A24" s="9"/>
      <c r="B24" s="125"/>
      <c r="C24" s="125"/>
      <c r="D24" s="125"/>
      <c r="E24" s="125"/>
      <c r="F24" s="125"/>
    </row>
    <row r="28" spans="1:7" x14ac:dyDescent="0.25">
      <c r="F28" s="32"/>
    </row>
  </sheetData>
  <sheetProtection selectLockedCells="1"/>
  <mergeCells count="26">
    <mergeCell ref="B15:E15"/>
    <mergeCell ref="A1:G1"/>
    <mergeCell ref="B6:E6"/>
    <mergeCell ref="B7:E7"/>
    <mergeCell ref="B2:D2"/>
    <mergeCell ref="B3:D3"/>
    <mergeCell ref="G3:G5"/>
    <mergeCell ref="F3:F5"/>
    <mergeCell ref="B4:D4"/>
    <mergeCell ref="B5:D5"/>
    <mergeCell ref="B16:E16"/>
    <mergeCell ref="B24:F24"/>
    <mergeCell ref="B8:E8"/>
    <mergeCell ref="B9:E9"/>
    <mergeCell ref="B10:E10"/>
    <mergeCell ref="B21:E21"/>
    <mergeCell ref="B22:E22"/>
    <mergeCell ref="B23:E23"/>
    <mergeCell ref="B13:E13"/>
    <mergeCell ref="B14:E14"/>
    <mergeCell ref="B11:E11"/>
    <mergeCell ref="B12:E12"/>
    <mergeCell ref="B19:E19"/>
    <mergeCell ref="B20:E20"/>
    <mergeCell ref="B17:E17"/>
    <mergeCell ref="B18:E18"/>
  </mergeCells>
  <pageMargins left="0.59055118110236227" right="0.59055118110236227" top="0.98425196850393704" bottom="0.78740157480314965" header="0.51181102362204722" footer="0.51181102362204722"/>
  <pageSetup paperSize="9" fitToHeight="0" orientation="portrait" horizontalDpi="4294967295"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94"/>
  <sheetViews>
    <sheetView topLeftCell="A62" zoomScale="115" zoomScaleNormal="115" workbookViewId="0">
      <selection activeCell="E12" sqref="E12"/>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7" x14ac:dyDescent="0.25">
      <c r="A33" s="23">
        <v>1</v>
      </c>
      <c r="B33" s="129" t="s">
        <v>104</v>
      </c>
      <c r="C33" s="129"/>
      <c r="D33" s="129"/>
      <c r="E33" s="24"/>
      <c r="F33" s="24"/>
      <c r="G33" s="4">
        <v>16000</v>
      </c>
    </row>
    <row r="34" spans="1:7" x14ac:dyDescent="0.25">
      <c r="A34" s="25">
        <v>2</v>
      </c>
      <c r="B34" s="132" t="s">
        <v>26</v>
      </c>
      <c r="C34" s="132"/>
      <c r="D34" s="132"/>
      <c r="E34" s="26"/>
      <c r="F34" s="26"/>
      <c r="G34" s="1">
        <v>1250</v>
      </c>
    </row>
    <row r="35" spans="1:7" x14ac:dyDescent="0.25">
      <c r="A35" s="23">
        <v>3</v>
      </c>
      <c r="B35" s="13" t="s">
        <v>27</v>
      </c>
      <c r="C35" s="13"/>
      <c r="D35" s="13"/>
      <c r="E35" s="24"/>
      <c r="F35" s="24"/>
      <c r="G35" s="2">
        <v>6100</v>
      </c>
    </row>
    <row r="36" spans="1:7" x14ac:dyDescent="0.25">
      <c r="A36" s="25">
        <v>4</v>
      </c>
      <c r="B36" s="132" t="s">
        <v>28</v>
      </c>
      <c r="C36" s="132"/>
      <c r="D36" s="132"/>
      <c r="E36" s="26"/>
      <c r="F36" s="26"/>
      <c r="G36" s="1">
        <v>5250</v>
      </c>
    </row>
    <row r="37" spans="1:7" x14ac:dyDescent="0.25">
      <c r="A37" s="23">
        <v>5</v>
      </c>
      <c r="B37" s="129" t="s">
        <v>29</v>
      </c>
      <c r="C37" s="129"/>
      <c r="D37" s="129"/>
      <c r="E37" s="129"/>
      <c r="F37" s="129"/>
      <c r="G37" s="2">
        <v>2450</v>
      </c>
    </row>
    <row r="38" spans="1:7" x14ac:dyDescent="0.25">
      <c r="A38" s="25">
        <v>6</v>
      </c>
      <c r="B38" s="132" t="s">
        <v>30</v>
      </c>
      <c r="C38" s="132"/>
      <c r="D38" s="132"/>
      <c r="E38" s="132"/>
      <c r="F38" s="132"/>
      <c r="G38" s="1">
        <v>500</v>
      </c>
    </row>
    <row r="39" spans="1:7" ht="14.5" thickBot="1" x14ac:dyDescent="0.3">
      <c r="A39" s="9"/>
      <c r="B39" s="158" t="s">
        <v>31</v>
      </c>
      <c r="C39" s="158"/>
      <c r="D39" s="158"/>
      <c r="E39" s="158"/>
      <c r="F39" s="158"/>
      <c r="G39" s="3">
        <f>SUM(G33:G38)</f>
        <v>31550</v>
      </c>
    </row>
    <row r="40" spans="1:7" ht="36" customHeight="1" x14ac:dyDescent="0.25">
      <c r="A40" s="9"/>
      <c r="B40" s="125"/>
      <c r="C40" s="125"/>
      <c r="D40" s="125"/>
      <c r="E40" s="125"/>
      <c r="F40" s="125"/>
      <c r="G40" s="125"/>
    </row>
    <row r="41" spans="1:7" ht="14.5" x14ac:dyDescent="0.25">
      <c r="A41" s="10" t="s">
        <v>32</v>
      </c>
      <c r="B41" s="126" t="s">
        <v>33</v>
      </c>
      <c r="C41" s="126"/>
      <c r="D41" s="126"/>
      <c r="E41" s="126"/>
      <c r="F41" s="126"/>
      <c r="G41" s="126"/>
    </row>
    <row r="42" spans="1:7" ht="14.5" thickBot="1" x14ac:dyDescent="0.3">
      <c r="A42" s="9"/>
      <c r="B42" s="125"/>
      <c r="C42" s="125"/>
      <c r="D42" s="125"/>
      <c r="E42" s="125"/>
      <c r="F42" s="125"/>
      <c r="G42" s="125"/>
    </row>
    <row r="43" spans="1:7" x14ac:dyDescent="0.25">
      <c r="A43" s="23">
        <v>1</v>
      </c>
      <c r="B43" s="129" t="s">
        <v>34</v>
      </c>
      <c r="C43" s="129"/>
      <c r="D43" s="129"/>
      <c r="E43" s="129"/>
      <c r="F43" s="129"/>
      <c r="G43" s="6">
        <v>6200</v>
      </c>
    </row>
    <row r="44" spans="1:7" x14ac:dyDescent="0.25">
      <c r="A44" s="25">
        <v>2</v>
      </c>
      <c r="B44" s="132" t="s">
        <v>35</v>
      </c>
      <c r="C44" s="132"/>
      <c r="D44" s="132"/>
      <c r="E44" s="132"/>
      <c r="F44" s="132"/>
      <c r="G44" s="7">
        <v>500</v>
      </c>
    </row>
    <row r="45" spans="1:7" x14ac:dyDescent="0.25">
      <c r="A45" s="23">
        <v>3</v>
      </c>
      <c r="B45" s="129" t="s">
        <v>97</v>
      </c>
      <c r="C45" s="129"/>
      <c r="D45" s="129"/>
      <c r="E45" s="129"/>
      <c r="F45" s="129"/>
      <c r="G45" s="5">
        <v>2800</v>
      </c>
    </row>
    <row r="46" spans="1:7" x14ac:dyDescent="0.25">
      <c r="A46" s="25">
        <v>4</v>
      </c>
      <c r="B46" s="132" t="s">
        <v>39</v>
      </c>
      <c r="C46" s="132"/>
      <c r="D46" s="132"/>
      <c r="E46" s="132"/>
      <c r="F46" s="132"/>
      <c r="G46" s="7">
        <f>+H65*0.12</f>
        <v>1080</v>
      </c>
    </row>
    <row r="47" spans="1:7" x14ac:dyDescent="0.25">
      <c r="A47" s="23">
        <v>5</v>
      </c>
      <c r="B47" s="129" t="s">
        <v>60</v>
      </c>
      <c r="C47" s="129"/>
      <c r="D47" s="129"/>
      <c r="E47" s="129"/>
      <c r="F47" s="129"/>
      <c r="G47" s="5">
        <f>400+100+3150+(6*240)+(3*150)+17600</f>
        <v>23140</v>
      </c>
    </row>
    <row r="48" spans="1:7" x14ac:dyDescent="0.25">
      <c r="A48" s="25">
        <v>6</v>
      </c>
      <c r="B48" s="132" t="s">
        <v>41</v>
      </c>
      <c r="C48" s="132"/>
      <c r="D48" s="132"/>
      <c r="E48" s="132"/>
      <c r="F48" s="132"/>
      <c r="G48" s="7">
        <v>2000</v>
      </c>
    </row>
    <row r="49" spans="1:8" x14ac:dyDescent="0.25">
      <c r="A49" s="23">
        <v>7</v>
      </c>
      <c r="B49" s="129" t="s">
        <v>42</v>
      </c>
      <c r="C49" s="129"/>
      <c r="D49" s="129"/>
      <c r="E49" s="129"/>
      <c r="F49" s="129"/>
      <c r="G49" s="5">
        <v>500</v>
      </c>
    </row>
    <row r="50" spans="1:8" ht="14.5" thickBot="1" x14ac:dyDescent="0.3">
      <c r="A50" s="9"/>
      <c r="B50" s="158" t="s">
        <v>43</v>
      </c>
      <c r="C50" s="158"/>
      <c r="D50" s="158"/>
      <c r="E50" s="158"/>
      <c r="F50" s="158"/>
      <c r="G50" s="3">
        <f>SUM(G43:G49)</f>
        <v>36220</v>
      </c>
    </row>
    <row r="51" spans="1:8" ht="15" customHeight="1" x14ac:dyDescent="0.25">
      <c r="A51" s="9"/>
      <c r="B51" s="125"/>
      <c r="C51" s="125"/>
      <c r="D51" s="125"/>
      <c r="E51" s="125"/>
      <c r="F51" s="125"/>
      <c r="G51" s="125"/>
    </row>
    <row r="52" spans="1:8" ht="14.5" x14ac:dyDescent="0.25">
      <c r="A52" s="10" t="s">
        <v>44</v>
      </c>
      <c r="B52" s="126" t="s">
        <v>45</v>
      </c>
      <c r="C52" s="126"/>
      <c r="D52" s="126"/>
      <c r="E52" s="126"/>
      <c r="F52" s="126"/>
      <c r="G52" s="126"/>
    </row>
    <row r="53" spans="1:8" ht="14.5" thickBot="1" x14ac:dyDescent="0.3">
      <c r="A53" s="9"/>
      <c r="B53" s="127"/>
      <c r="C53" s="127"/>
      <c r="D53" s="127"/>
      <c r="E53" s="127"/>
      <c r="F53" s="127"/>
      <c r="G53" s="127"/>
    </row>
    <row r="54" spans="1:8" x14ac:dyDescent="0.25">
      <c r="A54" s="23">
        <v>1</v>
      </c>
      <c r="B54" s="129" t="s">
        <v>80</v>
      </c>
      <c r="C54" s="129"/>
      <c r="D54" s="129"/>
      <c r="E54" s="129"/>
      <c r="F54" s="129"/>
      <c r="G54" s="6">
        <f>2750+1500+3500</f>
        <v>7750</v>
      </c>
    </row>
    <row r="55" spans="1:8" x14ac:dyDescent="0.25">
      <c r="A55" s="25">
        <v>2</v>
      </c>
      <c r="B55" s="132" t="s">
        <v>81</v>
      </c>
      <c r="C55" s="132"/>
      <c r="D55" s="132"/>
      <c r="E55" s="132"/>
      <c r="F55" s="132"/>
      <c r="G55" s="7">
        <f>1100+3000</f>
        <v>4100</v>
      </c>
    </row>
    <row r="56" spans="1:8" x14ac:dyDescent="0.25">
      <c r="A56" s="23">
        <v>3</v>
      </c>
      <c r="B56" s="129" t="s">
        <v>46</v>
      </c>
      <c r="C56" s="129"/>
      <c r="D56" s="129"/>
      <c r="E56" s="129"/>
      <c r="F56" s="129"/>
      <c r="G56" s="5">
        <v>1200</v>
      </c>
    </row>
    <row r="57" spans="1:8" x14ac:dyDescent="0.25">
      <c r="A57" s="25">
        <v>4</v>
      </c>
      <c r="B57" s="132" t="s">
        <v>79</v>
      </c>
      <c r="C57" s="132"/>
      <c r="D57" s="132"/>
      <c r="E57" s="132"/>
      <c r="F57" s="132"/>
      <c r="G57" s="7">
        <v>2350</v>
      </c>
    </row>
    <row r="58" spans="1:8" x14ac:dyDescent="0.25">
      <c r="A58" s="23">
        <v>5</v>
      </c>
      <c r="B58" s="129" t="s">
        <v>48</v>
      </c>
      <c r="C58" s="129"/>
      <c r="D58" s="129"/>
      <c r="E58" s="129"/>
      <c r="F58" s="129"/>
      <c r="G58" s="5">
        <v>200</v>
      </c>
    </row>
    <row r="59" spans="1:8" ht="14.5" thickBot="1" x14ac:dyDescent="0.3">
      <c r="A59" s="9"/>
      <c r="B59" s="158" t="s">
        <v>49</v>
      </c>
      <c r="C59" s="158"/>
      <c r="D59" s="158"/>
      <c r="E59" s="158"/>
      <c r="F59" s="158"/>
      <c r="G59" s="3">
        <f>SUM(G54:G58)</f>
        <v>15600</v>
      </c>
    </row>
    <row r="62" spans="1:8" x14ac:dyDescent="0.25">
      <c r="B62" s="132"/>
      <c r="C62" s="132"/>
      <c r="D62" s="132"/>
      <c r="E62" s="132"/>
      <c r="F62" s="132"/>
      <c r="G62" s="132"/>
    </row>
    <row r="63" spans="1:8" ht="14.5" x14ac:dyDescent="0.25">
      <c r="A63" s="156" t="s">
        <v>94</v>
      </c>
      <c r="B63" s="156"/>
      <c r="C63" s="156"/>
      <c r="D63" s="156"/>
      <c r="E63" s="156"/>
      <c r="F63" s="156"/>
      <c r="G63" s="156"/>
      <c r="H63" s="156"/>
    </row>
    <row r="64" spans="1:8"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5" thickBot="1" x14ac:dyDescent="0.3">
      <c r="A67" s="10" t="s">
        <v>23</v>
      </c>
      <c r="B67" s="126" t="s">
        <v>105</v>
      </c>
      <c r="C67" s="126"/>
      <c r="D67" s="126"/>
      <c r="E67" s="126"/>
      <c r="F67" s="126"/>
      <c r="G67" s="126"/>
    </row>
    <row r="68" spans="1:8" ht="14" x14ac:dyDescent="0.25">
      <c r="A68" s="11"/>
      <c r="B68" s="129" t="s">
        <v>102</v>
      </c>
      <c r="C68" s="129"/>
      <c r="D68" s="141"/>
      <c r="E68" s="141"/>
      <c r="F68" s="23"/>
      <c r="G68" s="13"/>
      <c r="H68" s="6">
        <v>6000</v>
      </c>
    </row>
    <row r="69" spans="1:8" ht="14" x14ac:dyDescent="0.25">
      <c r="A69" s="11"/>
      <c r="B69" s="132" t="s">
        <v>52</v>
      </c>
      <c r="C69" s="132"/>
      <c r="D69" s="142"/>
      <c r="E69" s="142"/>
      <c r="F69" s="25"/>
      <c r="H69" s="7">
        <v>6000</v>
      </c>
    </row>
    <row r="70" spans="1:8" ht="14.5" thickBot="1" x14ac:dyDescent="0.3">
      <c r="A70" s="11"/>
      <c r="B70" s="158" t="s">
        <v>53</v>
      </c>
      <c r="C70" s="158"/>
      <c r="D70" s="158"/>
      <c r="E70" s="158"/>
      <c r="F70" s="158"/>
      <c r="G70" s="159"/>
      <c r="H70" s="3">
        <f>SUM(H68:H69)</f>
        <v>12000</v>
      </c>
    </row>
    <row r="71" spans="1:8" ht="14" x14ac:dyDescent="0.25">
      <c r="A71" s="11"/>
      <c r="B71" s="125"/>
      <c r="C71" s="125"/>
      <c r="D71" s="125"/>
      <c r="E71" s="125"/>
      <c r="F71" s="125"/>
      <c r="G71" s="125"/>
    </row>
    <row r="72" spans="1:8" ht="14.5" x14ac:dyDescent="0.25">
      <c r="A72" s="10" t="s">
        <v>32</v>
      </c>
      <c r="B72" s="126" t="s">
        <v>106</v>
      </c>
      <c r="C72" s="126"/>
      <c r="D72" s="126"/>
      <c r="E72" s="126"/>
      <c r="F72" s="126"/>
      <c r="G72" s="126"/>
    </row>
    <row r="73" spans="1:8" ht="14.5" thickBot="1" x14ac:dyDescent="0.3">
      <c r="A73" s="9"/>
      <c r="B73" s="125"/>
      <c r="C73" s="125"/>
      <c r="D73" s="125"/>
      <c r="E73" s="125"/>
      <c r="F73" s="125"/>
      <c r="G73" s="125"/>
    </row>
    <row r="74" spans="1:8" ht="14" x14ac:dyDescent="0.25">
      <c r="A74" s="9"/>
      <c r="B74" s="140" t="s">
        <v>76</v>
      </c>
      <c r="C74" s="140"/>
      <c r="D74" s="140"/>
      <c r="E74" s="140"/>
      <c r="F74" s="23"/>
      <c r="G74" s="23"/>
      <c r="H74" s="6">
        <v>40000</v>
      </c>
    </row>
    <row r="75" spans="1:8" ht="14" x14ac:dyDescent="0.25">
      <c r="A75" s="9"/>
      <c r="B75" s="146" t="s">
        <v>108</v>
      </c>
      <c r="C75" s="146"/>
      <c r="D75" s="146"/>
      <c r="E75" s="146"/>
      <c r="F75" s="25"/>
      <c r="G75" s="25"/>
      <c r="H75" s="7">
        <v>10000</v>
      </c>
    </row>
    <row r="76" spans="1:8" ht="14" x14ac:dyDescent="0.25">
      <c r="A76" s="9"/>
      <c r="B76" s="140" t="s">
        <v>69</v>
      </c>
      <c r="C76" s="140"/>
      <c r="D76" s="140"/>
      <c r="E76" s="140"/>
      <c r="F76" s="23"/>
      <c r="G76" s="23"/>
      <c r="H76" s="5">
        <v>5000</v>
      </c>
    </row>
    <row r="77" spans="1:8" ht="14" x14ac:dyDescent="0.25">
      <c r="A77" s="9"/>
      <c r="B77" s="146" t="s">
        <v>71</v>
      </c>
      <c r="C77" s="146"/>
      <c r="D77" s="146"/>
      <c r="E77" s="146"/>
      <c r="F77" s="25"/>
      <c r="G77" s="25"/>
      <c r="H77" s="7">
        <v>10000</v>
      </c>
    </row>
    <row r="78" spans="1:8" ht="14" x14ac:dyDescent="0.25">
      <c r="A78" s="9"/>
      <c r="B78" s="140" t="s">
        <v>109</v>
      </c>
      <c r="C78" s="140"/>
      <c r="D78" s="140"/>
      <c r="E78" s="140"/>
      <c r="F78" s="23"/>
      <c r="G78" s="23"/>
      <c r="H78" s="5">
        <v>15000</v>
      </c>
    </row>
    <row r="79" spans="1:8" ht="14" x14ac:dyDescent="0.25">
      <c r="A79" s="9"/>
      <c r="B79" s="146" t="s">
        <v>74</v>
      </c>
      <c r="C79" s="146"/>
      <c r="D79" s="146"/>
      <c r="E79" s="146"/>
      <c r="F79" s="25"/>
      <c r="G79" s="25"/>
      <c r="H79" s="7">
        <v>15000</v>
      </c>
    </row>
    <row r="80" spans="1:8" ht="14" x14ac:dyDescent="0.25">
      <c r="A80" s="9"/>
      <c r="B80" s="140" t="s">
        <v>75</v>
      </c>
      <c r="C80" s="140"/>
      <c r="D80" s="140"/>
      <c r="E80" s="140"/>
      <c r="F80" s="23"/>
      <c r="G80" s="23"/>
      <c r="H80" s="5">
        <v>5000</v>
      </c>
    </row>
    <row r="81" spans="1:8" ht="14.5" thickBot="1" x14ac:dyDescent="0.3">
      <c r="A81" s="9"/>
      <c r="B81" s="158" t="s">
        <v>54</v>
      </c>
      <c r="C81" s="158"/>
      <c r="D81" s="158"/>
      <c r="E81" s="158"/>
      <c r="F81" s="158"/>
      <c r="G81" s="159"/>
      <c r="H81" s="3">
        <f>SUM(H74:H80)</f>
        <v>100000</v>
      </c>
    </row>
    <row r="82" spans="1:8" ht="36.75" customHeight="1" thickBot="1" x14ac:dyDescent="0.3">
      <c r="A82" s="9"/>
      <c r="B82" s="125"/>
      <c r="C82" s="125"/>
      <c r="D82" s="125"/>
      <c r="E82" s="125"/>
      <c r="F82" s="125"/>
      <c r="G82" s="28"/>
    </row>
    <row r="83" spans="1:8" ht="15" thickBot="1" x14ac:dyDescent="0.3">
      <c r="A83" s="10" t="s">
        <v>44</v>
      </c>
      <c r="B83" s="126" t="s">
        <v>55</v>
      </c>
      <c r="C83" s="126"/>
      <c r="D83" s="126"/>
      <c r="E83" s="126"/>
      <c r="F83" s="126"/>
      <c r="H83" s="29">
        <f>17600+2000+3500</f>
        <v>23100</v>
      </c>
    </row>
    <row r="84" spans="1:8" ht="14.5" thickBot="1" x14ac:dyDescent="0.3">
      <c r="A84" s="11"/>
      <c r="B84" s="125"/>
      <c r="C84" s="125"/>
      <c r="D84" s="125"/>
      <c r="E84" s="125"/>
      <c r="F84" s="125"/>
      <c r="H84" s="28"/>
    </row>
    <row r="85" spans="1:8" ht="15" thickBot="1" x14ac:dyDescent="0.3">
      <c r="A85" s="10" t="s">
        <v>56</v>
      </c>
      <c r="B85" s="126" t="s">
        <v>57</v>
      </c>
      <c r="C85" s="126"/>
      <c r="D85" s="126"/>
      <c r="E85" s="126"/>
      <c r="F85" s="126"/>
      <c r="H85" s="29">
        <v>10000</v>
      </c>
    </row>
    <row r="86" spans="1:8" ht="14.5" thickBot="1" x14ac:dyDescent="0.3">
      <c r="A86" s="9"/>
      <c r="B86" s="125"/>
      <c r="C86" s="125"/>
      <c r="D86" s="125"/>
      <c r="E86" s="125"/>
      <c r="F86" s="125"/>
      <c r="H86" s="9"/>
    </row>
    <row r="87" spans="1:8" ht="14.5" thickBot="1" x14ac:dyDescent="0.3">
      <c r="A87" s="9"/>
      <c r="B87" s="139" t="s">
        <v>95</v>
      </c>
      <c r="C87" s="139"/>
      <c r="D87" s="139"/>
      <c r="E87" s="139"/>
      <c r="F87" s="139"/>
      <c r="H87" s="29">
        <f>SUM(H65,H70,H81,H83,H85)</f>
        <v>154100</v>
      </c>
    </row>
    <row r="88" spans="1:8" ht="14.5" thickBot="1" x14ac:dyDescent="0.3">
      <c r="A88" s="9"/>
      <c r="B88" s="139" t="s">
        <v>96</v>
      </c>
      <c r="C88" s="139"/>
      <c r="D88" s="139"/>
      <c r="E88" s="139"/>
      <c r="G88" s="29">
        <f>SUM(G28,G39,G50,G59)</f>
        <v>152173.57449999999</v>
      </c>
    </row>
    <row r="89" spans="1:8" ht="14" x14ac:dyDescent="0.25">
      <c r="A89" s="9"/>
      <c r="B89" s="9"/>
      <c r="C89" s="9"/>
      <c r="D89" s="9"/>
      <c r="E89" s="9"/>
      <c r="F89" s="9"/>
      <c r="G89" s="9"/>
    </row>
    <row r="90" spans="1:8" ht="14.5" thickBot="1" x14ac:dyDescent="0.3">
      <c r="A90" s="9"/>
      <c r="E90" s="15"/>
      <c r="F90" s="9"/>
      <c r="G90" s="30"/>
    </row>
    <row r="91" spans="1:8" x14ac:dyDescent="0.25">
      <c r="F91" s="31"/>
    </row>
    <row r="94" spans="1:8" x14ac:dyDescent="0.25">
      <c r="G94" s="32"/>
    </row>
  </sheetData>
  <sheetProtection selectLockedCells="1"/>
  <mergeCells count="86">
    <mergeCell ref="B88:E88"/>
    <mergeCell ref="B82:F82"/>
    <mergeCell ref="B83:F83"/>
    <mergeCell ref="B84:F84"/>
    <mergeCell ref="B85:F85"/>
    <mergeCell ref="B86:F86"/>
    <mergeCell ref="B87:F87"/>
    <mergeCell ref="B75:E75"/>
    <mergeCell ref="B80:E80"/>
    <mergeCell ref="B79:E79"/>
    <mergeCell ref="B81:G81"/>
    <mergeCell ref="B76:E76"/>
    <mergeCell ref="B77:E77"/>
    <mergeCell ref="B78:E78"/>
    <mergeCell ref="B70:G70"/>
    <mergeCell ref="B71:G71"/>
    <mergeCell ref="B72:G72"/>
    <mergeCell ref="B73:G73"/>
    <mergeCell ref="B74:E74"/>
    <mergeCell ref="B67:G67"/>
    <mergeCell ref="B68:C68"/>
    <mergeCell ref="D68:E68"/>
    <mergeCell ref="B69:C69"/>
    <mergeCell ref="D69:E69"/>
    <mergeCell ref="B62:G62"/>
    <mergeCell ref="A63:H63"/>
    <mergeCell ref="B64:G64"/>
    <mergeCell ref="B65:F65"/>
    <mergeCell ref="B66:G66"/>
    <mergeCell ref="B55:F55"/>
    <mergeCell ref="B56:F56"/>
    <mergeCell ref="B57:F57"/>
    <mergeCell ref="B58:F58"/>
    <mergeCell ref="B59:F59"/>
    <mergeCell ref="B50:F50"/>
    <mergeCell ref="B51:G51"/>
    <mergeCell ref="B52:G52"/>
    <mergeCell ref="B53:G53"/>
    <mergeCell ref="B54:F54"/>
    <mergeCell ref="B45:F45"/>
    <mergeCell ref="B46:F46"/>
    <mergeCell ref="B47:F47"/>
    <mergeCell ref="B48:F48"/>
    <mergeCell ref="B49:F49"/>
    <mergeCell ref="B40:G40"/>
    <mergeCell ref="B41:G41"/>
    <mergeCell ref="B42:G42"/>
    <mergeCell ref="B43:F43"/>
    <mergeCell ref="B44:F44"/>
    <mergeCell ref="B34:D34"/>
    <mergeCell ref="B36:D36"/>
    <mergeCell ref="B37:F37"/>
    <mergeCell ref="B38:F38"/>
    <mergeCell ref="B39:F39"/>
    <mergeCell ref="B27:F27"/>
    <mergeCell ref="B28:F28"/>
    <mergeCell ref="B31:G31"/>
    <mergeCell ref="B32:G32"/>
    <mergeCell ref="B33:D33"/>
    <mergeCell ref="B21:D21"/>
    <mergeCell ref="B23:F23"/>
    <mergeCell ref="B24:F24"/>
    <mergeCell ref="B25:F25"/>
    <mergeCell ref="B26:F26"/>
    <mergeCell ref="B16:D16"/>
    <mergeCell ref="B17:D17"/>
    <mergeCell ref="B18:D18"/>
    <mergeCell ref="B19:D19"/>
    <mergeCell ref="B20:D20"/>
    <mergeCell ref="B11:D11"/>
    <mergeCell ref="B12:D12"/>
    <mergeCell ref="B13:D13"/>
    <mergeCell ref="B14:D14"/>
    <mergeCell ref="B15:D15"/>
    <mergeCell ref="B6:G6"/>
    <mergeCell ref="B7:D7"/>
    <mergeCell ref="B8:D8"/>
    <mergeCell ref="F8:F10"/>
    <mergeCell ref="G8:G10"/>
    <mergeCell ref="B9:D9"/>
    <mergeCell ref="B10:D10"/>
    <mergeCell ref="A1:H1"/>
    <mergeCell ref="B2:G2"/>
    <mergeCell ref="A3:H3"/>
    <mergeCell ref="B4:G4"/>
    <mergeCell ref="B5:G5"/>
  </mergeCells>
  <pageMargins left="0.59055118110236227" right="0.59055118110236227" top="0.98425196850393704" bottom="0.78740157480314965" header="0.51181102362204722" footer="0.51181102362204722"/>
  <pageSetup paperSize="9" scale="83" fitToHeight="0" orientation="portrait" horizontalDpi="4294967295" r:id="rId1"/>
  <headerFooter alignWithMargins="0"/>
  <rowBreaks count="1" manualBreakCount="1">
    <brk id="6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E4655-0545-4E80-86C7-6E1F052A14A5}">
  <sheetPr>
    <pageSetUpPr fitToPage="1"/>
  </sheetPr>
  <dimension ref="A1:H94"/>
  <sheetViews>
    <sheetView topLeftCell="A56" zoomScale="115" zoomScaleNormal="115" workbookViewId="0">
      <selection activeCell="E19" sqref="E19"/>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7" x14ac:dyDescent="0.25">
      <c r="A33" s="23">
        <v>1</v>
      </c>
      <c r="B33" s="129" t="s">
        <v>104</v>
      </c>
      <c r="C33" s="129"/>
      <c r="D33" s="129"/>
      <c r="E33" s="24"/>
      <c r="F33" s="24"/>
      <c r="G33" s="4">
        <v>16000</v>
      </c>
    </row>
    <row r="34" spans="1:7" x14ac:dyDescent="0.25">
      <c r="A34" s="25">
        <v>2</v>
      </c>
      <c r="B34" s="132" t="s">
        <v>26</v>
      </c>
      <c r="C34" s="132"/>
      <c r="D34" s="132"/>
      <c r="E34" s="26"/>
      <c r="F34" s="26"/>
      <c r="G34" s="1">
        <v>1250</v>
      </c>
    </row>
    <row r="35" spans="1:7" x14ac:dyDescent="0.25">
      <c r="A35" s="23">
        <v>3</v>
      </c>
      <c r="B35" s="13" t="s">
        <v>27</v>
      </c>
      <c r="C35" s="13"/>
      <c r="D35" s="13"/>
      <c r="E35" s="24"/>
      <c r="F35" s="24"/>
      <c r="G35" s="2">
        <v>6100</v>
      </c>
    </row>
    <row r="36" spans="1:7" x14ac:dyDescent="0.25">
      <c r="A36" s="25">
        <v>4</v>
      </c>
      <c r="B36" s="132" t="s">
        <v>28</v>
      </c>
      <c r="C36" s="132"/>
      <c r="D36" s="132"/>
      <c r="E36" s="26"/>
      <c r="F36" s="26"/>
      <c r="G36" s="1">
        <v>5250</v>
      </c>
    </row>
    <row r="37" spans="1:7" x14ac:dyDescent="0.25">
      <c r="A37" s="23">
        <v>5</v>
      </c>
      <c r="B37" s="129" t="s">
        <v>29</v>
      </c>
      <c r="C37" s="129"/>
      <c r="D37" s="129"/>
      <c r="E37" s="129"/>
      <c r="F37" s="129"/>
      <c r="G37" s="2">
        <v>2450</v>
      </c>
    </row>
    <row r="38" spans="1:7" x14ac:dyDescent="0.25">
      <c r="A38" s="25">
        <v>6</v>
      </c>
      <c r="B38" s="132" t="s">
        <v>30</v>
      </c>
      <c r="C38" s="132"/>
      <c r="D38" s="132"/>
      <c r="E38" s="132"/>
      <c r="F38" s="132"/>
      <c r="G38" s="1">
        <v>500</v>
      </c>
    </row>
    <row r="39" spans="1:7" ht="14.5" thickBot="1" x14ac:dyDescent="0.3">
      <c r="A39" s="9"/>
      <c r="B39" s="158" t="s">
        <v>31</v>
      </c>
      <c r="C39" s="158"/>
      <c r="D39" s="158"/>
      <c r="E39" s="158"/>
      <c r="F39" s="158"/>
      <c r="G39" s="3">
        <f>SUM(G33:G38)</f>
        <v>31550</v>
      </c>
    </row>
    <row r="40" spans="1:7" ht="36" customHeight="1" x14ac:dyDescent="0.25">
      <c r="A40" s="9"/>
      <c r="B40" s="125"/>
      <c r="C40" s="125"/>
      <c r="D40" s="125"/>
      <c r="E40" s="125"/>
      <c r="F40" s="125"/>
      <c r="G40" s="125"/>
    </row>
    <row r="41" spans="1:7" ht="14.5" x14ac:dyDescent="0.25">
      <c r="A41" s="10" t="s">
        <v>32</v>
      </c>
      <c r="B41" s="126" t="s">
        <v>33</v>
      </c>
      <c r="C41" s="126"/>
      <c r="D41" s="126"/>
      <c r="E41" s="126"/>
      <c r="F41" s="126"/>
      <c r="G41" s="126"/>
    </row>
    <row r="42" spans="1:7" ht="14.5" thickBot="1" x14ac:dyDescent="0.3">
      <c r="A42" s="9"/>
      <c r="B42" s="125"/>
      <c r="C42" s="125"/>
      <c r="D42" s="125"/>
      <c r="E42" s="125"/>
      <c r="F42" s="125"/>
      <c r="G42" s="125"/>
    </row>
    <row r="43" spans="1:7" x14ac:dyDescent="0.25">
      <c r="A43" s="23">
        <v>1</v>
      </c>
      <c r="B43" s="129" t="s">
        <v>34</v>
      </c>
      <c r="C43" s="129"/>
      <c r="D43" s="129"/>
      <c r="E43" s="129"/>
      <c r="F43" s="129"/>
      <c r="G43" s="6">
        <v>6200</v>
      </c>
    </row>
    <row r="44" spans="1:7" x14ac:dyDescent="0.25">
      <c r="A44" s="25">
        <v>2</v>
      </c>
      <c r="B44" s="132" t="s">
        <v>35</v>
      </c>
      <c r="C44" s="132"/>
      <c r="D44" s="132"/>
      <c r="E44" s="132"/>
      <c r="F44" s="132"/>
      <c r="G44" s="7">
        <v>500</v>
      </c>
    </row>
    <row r="45" spans="1:7" x14ac:dyDescent="0.25">
      <c r="A45" s="23">
        <v>3</v>
      </c>
      <c r="B45" s="129" t="s">
        <v>97</v>
      </c>
      <c r="C45" s="129"/>
      <c r="D45" s="129"/>
      <c r="E45" s="129"/>
      <c r="F45" s="129"/>
      <c r="G45" s="5">
        <v>2800</v>
      </c>
    </row>
    <row r="46" spans="1:7" x14ac:dyDescent="0.25">
      <c r="A46" s="25">
        <v>4</v>
      </c>
      <c r="B46" s="132" t="s">
        <v>39</v>
      </c>
      <c r="C46" s="132"/>
      <c r="D46" s="132"/>
      <c r="E46" s="132"/>
      <c r="F46" s="132"/>
      <c r="G46" s="7">
        <f>+H65*0.12</f>
        <v>1080</v>
      </c>
    </row>
    <row r="47" spans="1:7" x14ac:dyDescent="0.25">
      <c r="A47" s="23">
        <v>5</v>
      </c>
      <c r="B47" s="129" t="s">
        <v>60</v>
      </c>
      <c r="C47" s="129"/>
      <c r="D47" s="129"/>
      <c r="E47" s="129"/>
      <c r="F47" s="129"/>
      <c r="G47" s="5">
        <f>400+100+3150+(6*240)+(3*150)+17600</f>
        <v>23140</v>
      </c>
    </row>
    <row r="48" spans="1:7" x14ac:dyDescent="0.25">
      <c r="A48" s="25">
        <v>6</v>
      </c>
      <c r="B48" s="132" t="s">
        <v>41</v>
      </c>
      <c r="C48" s="132"/>
      <c r="D48" s="132"/>
      <c r="E48" s="132"/>
      <c r="F48" s="132"/>
      <c r="G48" s="7">
        <v>2000</v>
      </c>
    </row>
    <row r="49" spans="1:8" x14ac:dyDescent="0.25">
      <c r="A49" s="23">
        <v>7</v>
      </c>
      <c r="B49" s="129" t="s">
        <v>42</v>
      </c>
      <c r="C49" s="129"/>
      <c r="D49" s="129"/>
      <c r="E49" s="129"/>
      <c r="F49" s="129"/>
      <c r="G49" s="5">
        <v>500</v>
      </c>
    </row>
    <row r="50" spans="1:8" ht="14.5" thickBot="1" x14ac:dyDescent="0.3">
      <c r="A50" s="9"/>
      <c r="B50" s="158" t="s">
        <v>43</v>
      </c>
      <c r="C50" s="158"/>
      <c r="D50" s="158"/>
      <c r="E50" s="158"/>
      <c r="F50" s="158"/>
      <c r="G50" s="3">
        <f>SUM(G43:G49)</f>
        <v>36220</v>
      </c>
    </row>
    <row r="51" spans="1:8" ht="15" customHeight="1" x14ac:dyDescent="0.25">
      <c r="A51" s="9"/>
      <c r="B51" s="125"/>
      <c r="C51" s="125"/>
      <c r="D51" s="125"/>
      <c r="E51" s="125"/>
      <c r="F51" s="125"/>
      <c r="G51" s="125"/>
    </row>
    <row r="52" spans="1:8" ht="14.5" x14ac:dyDescent="0.25">
      <c r="A52" s="10" t="s">
        <v>44</v>
      </c>
      <c r="B52" s="126" t="s">
        <v>45</v>
      </c>
      <c r="C52" s="126"/>
      <c r="D52" s="126"/>
      <c r="E52" s="126"/>
      <c r="F52" s="126"/>
      <c r="G52" s="126"/>
    </row>
    <row r="53" spans="1:8" ht="14.5" thickBot="1" x14ac:dyDescent="0.3">
      <c r="A53" s="9"/>
      <c r="B53" s="127"/>
      <c r="C53" s="127"/>
      <c r="D53" s="127"/>
      <c r="E53" s="127"/>
      <c r="F53" s="127"/>
      <c r="G53" s="127"/>
    </row>
    <row r="54" spans="1:8" x14ac:dyDescent="0.25">
      <c r="A54" s="23">
        <v>1</v>
      </c>
      <c r="B54" s="129" t="s">
        <v>80</v>
      </c>
      <c r="C54" s="129"/>
      <c r="D54" s="129"/>
      <c r="E54" s="129"/>
      <c r="F54" s="129"/>
      <c r="G54" s="6">
        <f>2750+1500+3500</f>
        <v>7750</v>
      </c>
    </row>
    <row r="55" spans="1:8" x14ac:dyDescent="0.25">
      <c r="A55" s="25">
        <v>2</v>
      </c>
      <c r="B55" s="132" t="s">
        <v>81</v>
      </c>
      <c r="C55" s="132"/>
      <c r="D55" s="132"/>
      <c r="E55" s="132"/>
      <c r="F55" s="132"/>
      <c r="G55" s="7">
        <f>1100+3000</f>
        <v>4100</v>
      </c>
    </row>
    <row r="56" spans="1:8" x14ac:dyDescent="0.25">
      <c r="A56" s="23">
        <v>3</v>
      </c>
      <c r="B56" s="129" t="s">
        <v>46</v>
      </c>
      <c r="C56" s="129"/>
      <c r="D56" s="129"/>
      <c r="E56" s="129"/>
      <c r="F56" s="129"/>
      <c r="G56" s="5">
        <v>1200</v>
      </c>
    </row>
    <row r="57" spans="1:8" x14ac:dyDescent="0.25">
      <c r="A57" s="25">
        <v>4</v>
      </c>
      <c r="B57" s="132" t="s">
        <v>79</v>
      </c>
      <c r="C57" s="132"/>
      <c r="D57" s="132"/>
      <c r="E57" s="132"/>
      <c r="F57" s="132"/>
      <c r="G57" s="7">
        <v>2350</v>
      </c>
    </row>
    <row r="58" spans="1:8" x14ac:dyDescent="0.25">
      <c r="A58" s="23">
        <v>5</v>
      </c>
      <c r="B58" s="129" t="s">
        <v>48</v>
      </c>
      <c r="C58" s="129"/>
      <c r="D58" s="129"/>
      <c r="E58" s="129"/>
      <c r="F58" s="129"/>
      <c r="G58" s="5">
        <v>200</v>
      </c>
    </row>
    <row r="59" spans="1:8" ht="14.5" thickBot="1" x14ac:dyDescent="0.3">
      <c r="A59" s="9"/>
      <c r="B59" s="158" t="s">
        <v>49</v>
      </c>
      <c r="C59" s="158"/>
      <c r="D59" s="158"/>
      <c r="E59" s="158"/>
      <c r="F59" s="158"/>
      <c r="G59" s="3">
        <f>SUM(G54:G58)</f>
        <v>15600</v>
      </c>
    </row>
    <row r="62" spans="1:8" x14ac:dyDescent="0.25">
      <c r="B62" s="132"/>
      <c r="C62" s="132"/>
      <c r="D62" s="132"/>
      <c r="E62" s="132"/>
      <c r="F62" s="132"/>
      <c r="G62" s="132"/>
    </row>
    <row r="63" spans="1:8" ht="14.5" x14ac:dyDescent="0.25">
      <c r="A63" s="156" t="s">
        <v>94</v>
      </c>
      <c r="B63" s="156"/>
      <c r="C63" s="156"/>
      <c r="D63" s="156"/>
      <c r="E63" s="156"/>
      <c r="F63" s="156"/>
      <c r="G63" s="156"/>
      <c r="H63" s="156"/>
    </row>
    <row r="64" spans="1:8"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5" thickBot="1" x14ac:dyDescent="0.3">
      <c r="A67" s="10" t="s">
        <v>23</v>
      </c>
      <c r="B67" s="126" t="s">
        <v>105</v>
      </c>
      <c r="C67" s="126"/>
      <c r="D67" s="126"/>
      <c r="E67" s="126"/>
      <c r="F67" s="126"/>
      <c r="G67" s="126"/>
    </row>
    <row r="68" spans="1:8" ht="14" x14ac:dyDescent="0.25">
      <c r="A68" s="11"/>
      <c r="B68" s="129" t="s">
        <v>102</v>
      </c>
      <c r="C68" s="129"/>
      <c r="D68" s="141"/>
      <c r="E68" s="141"/>
      <c r="F68" s="23"/>
      <c r="G68" s="13"/>
      <c r="H68" s="6">
        <v>6000</v>
      </c>
    </row>
    <row r="69" spans="1:8" ht="14" x14ac:dyDescent="0.25">
      <c r="A69" s="11"/>
      <c r="B69" s="132" t="s">
        <v>52</v>
      </c>
      <c r="C69" s="132"/>
      <c r="D69" s="142"/>
      <c r="E69" s="142"/>
      <c r="F69" s="25"/>
      <c r="H69" s="7">
        <v>6000</v>
      </c>
    </row>
    <row r="70" spans="1:8" ht="14.5" thickBot="1" x14ac:dyDescent="0.3">
      <c r="A70" s="11"/>
      <c r="B70" s="158" t="s">
        <v>53</v>
      </c>
      <c r="C70" s="158"/>
      <c r="D70" s="158"/>
      <c r="E70" s="158"/>
      <c r="F70" s="158"/>
      <c r="G70" s="159"/>
      <c r="H70" s="3">
        <f>SUM(H68:H69)</f>
        <v>12000</v>
      </c>
    </row>
    <row r="71" spans="1:8" ht="14" x14ac:dyDescent="0.25">
      <c r="A71" s="11"/>
      <c r="B71" s="125"/>
      <c r="C71" s="125"/>
      <c r="D71" s="125"/>
      <c r="E71" s="125"/>
      <c r="F71" s="125"/>
      <c r="G71" s="125"/>
    </row>
    <row r="72" spans="1:8" ht="14.5" x14ac:dyDescent="0.25">
      <c r="A72" s="10" t="s">
        <v>32</v>
      </c>
      <c r="B72" s="126" t="s">
        <v>106</v>
      </c>
      <c r="C72" s="126"/>
      <c r="D72" s="126"/>
      <c r="E72" s="126"/>
      <c r="F72" s="126"/>
      <c r="G72" s="126"/>
    </row>
    <row r="73" spans="1:8" ht="14.5" thickBot="1" x14ac:dyDescent="0.3">
      <c r="A73" s="9"/>
      <c r="B73" s="125"/>
      <c r="C73" s="125"/>
      <c r="D73" s="125"/>
      <c r="E73" s="125"/>
      <c r="F73" s="125"/>
      <c r="G73" s="125"/>
    </row>
    <row r="74" spans="1:8" ht="14" x14ac:dyDescent="0.25">
      <c r="A74" s="9"/>
      <c r="B74" s="140" t="s">
        <v>76</v>
      </c>
      <c r="C74" s="140"/>
      <c r="D74" s="140"/>
      <c r="E74" s="140"/>
      <c r="F74" s="23"/>
      <c r="G74" s="23"/>
      <c r="H74" s="6">
        <v>40000</v>
      </c>
    </row>
    <row r="75" spans="1:8" ht="14" x14ac:dyDescent="0.25">
      <c r="A75" s="9"/>
      <c r="B75" s="146" t="s">
        <v>108</v>
      </c>
      <c r="C75" s="146"/>
      <c r="D75" s="146"/>
      <c r="E75" s="146"/>
      <c r="F75" s="25"/>
      <c r="G75" s="25"/>
      <c r="H75" s="7">
        <v>10000</v>
      </c>
    </row>
    <row r="76" spans="1:8" ht="14" x14ac:dyDescent="0.25">
      <c r="A76" s="9"/>
      <c r="B76" s="140" t="s">
        <v>69</v>
      </c>
      <c r="C76" s="140"/>
      <c r="D76" s="140"/>
      <c r="E76" s="140"/>
      <c r="F76" s="23"/>
      <c r="G76" s="23"/>
      <c r="H76" s="5">
        <v>5000</v>
      </c>
    </row>
    <row r="77" spans="1:8" ht="14" x14ac:dyDescent="0.25">
      <c r="A77" s="9"/>
      <c r="B77" s="146" t="s">
        <v>77</v>
      </c>
      <c r="C77" s="146"/>
      <c r="D77" s="146"/>
      <c r="E77" s="146"/>
      <c r="F77" s="25"/>
      <c r="G77" s="25"/>
      <c r="H77" s="7">
        <v>15000</v>
      </c>
    </row>
    <row r="78" spans="1:8" ht="14" x14ac:dyDescent="0.25">
      <c r="A78" s="9"/>
      <c r="B78" s="140" t="s">
        <v>109</v>
      </c>
      <c r="C78" s="140"/>
      <c r="D78" s="140"/>
      <c r="E78" s="140"/>
      <c r="F78" s="23"/>
      <c r="G78" s="23"/>
      <c r="H78" s="5">
        <v>10000</v>
      </c>
    </row>
    <row r="79" spans="1:8" ht="14" x14ac:dyDescent="0.25">
      <c r="A79" s="9"/>
      <c r="B79" s="146" t="s">
        <v>74</v>
      </c>
      <c r="C79" s="146"/>
      <c r="D79" s="146"/>
      <c r="E79" s="146"/>
      <c r="F79" s="25"/>
      <c r="G79" s="25"/>
      <c r="H79" s="7">
        <v>15000</v>
      </c>
    </row>
    <row r="80" spans="1:8" ht="14" x14ac:dyDescent="0.25">
      <c r="A80" s="9"/>
      <c r="B80" s="140" t="s">
        <v>75</v>
      </c>
      <c r="C80" s="140"/>
      <c r="D80" s="140"/>
      <c r="E80" s="140"/>
      <c r="F80" s="23"/>
      <c r="G80" s="23"/>
      <c r="H80" s="5">
        <v>5000</v>
      </c>
    </row>
    <row r="81" spans="1:8" ht="14.5" thickBot="1" x14ac:dyDescent="0.3">
      <c r="A81" s="9"/>
      <c r="B81" s="158" t="s">
        <v>54</v>
      </c>
      <c r="C81" s="158"/>
      <c r="D81" s="158"/>
      <c r="E81" s="158"/>
      <c r="F81" s="158"/>
      <c r="G81" s="159"/>
      <c r="H81" s="3">
        <f>SUM(H74:H80)</f>
        <v>100000</v>
      </c>
    </row>
    <row r="82" spans="1:8" ht="36.75" customHeight="1" thickBot="1" x14ac:dyDescent="0.3">
      <c r="A82" s="9"/>
      <c r="B82" s="125"/>
      <c r="C82" s="125"/>
      <c r="D82" s="125"/>
      <c r="E82" s="125"/>
      <c r="F82" s="125"/>
      <c r="G82" s="28"/>
    </row>
    <row r="83" spans="1:8" ht="15" thickBot="1" x14ac:dyDescent="0.3">
      <c r="A83" s="10" t="s">
        <v>44</v>
      </c>
      <c r="B83" s="126" t="s">
        <v>55</v>
      </c>
      <c r="C83" s="126"/>
      <c r="D83" s="126"/>
      <c r="E83" s="126"/>
      <c r="F83" s="126"/>
      <c r="H83" s="29">
        <f>17600+2000+3500</f>
        <v>23100</v>
      </c>
    </row>
    <row r="84" spans="1:8" ht="14.5" thickBot="1" x14ac:dyDescent="0.3">
      <c r="A84" s="11"/>
      <c r="B84" s="125"/>
      <c r="C84" s="125"/>
      <c r="D84" s="125"/>
      <c r="E84" s="125"/>
      <c r="F84" s="125"/>
      <c r="H84" s="28"/>
    </row>
    <row r="85" spans="1:8" ht="15" thickBot="1" x14ac:dyDescent="0.3">
      <c r="A85" s="10" t="s">
        <v>56</v>
      </c>
      <c r="B85" s="126" t="s">
        <v>57</v>
      </c>
      <c r="C85" s="126"/>
      <c r="D85" s="126"/>
      <c r="E85" s="126"/>
      <c r="F85" s="126"/>
      <c r="H85" s="29">
        <v>10000</v>
      </c>
    </row>
    <row r="86" spans="1:8" ht="14.5" thickBot="1" x14ac:dyDescent="0.3">
      <c r="A86" s="9"/>
      <c r="B86" s="125"/>
      <c r="C86" s="125"/>
      <c r="D86" s="125"/>
      <c r="E86" s="125"/>
      <c r="F86" s="125"/>
      <c r="H86" s="9"/>
    </row>
    <row r="87" spans="1:8" ht="14.5" thickBot="1" x14ac:dyDescent="0.3">
      <c r="A87" s="9"/>
      <c r="B87" s="139" t="s">
        <v>95</v>
      </c>
      <c r="C87" s="139"/>
      <c r="D87" s="139"/>
      <c r="E87" s="139"/>
      <c r="F87" s="139"/>
      <c r="H87" s="29">
        <f>SUM(H65,H70,H81,H83,H85)</f>
        <v>154100</v>
      </c>
    </row>
    <row r="88" spans="1:8" ht="14.5" thickBot="1" x14ac:dyDescent="0.3">
      <c r="A88" s="9"/>
      <c r="B88" s="139" t="s">
        <v>96</v>
      </c>
      <c r="C88" s="139"/>
      <c r="D88" s="139"/>
      <c r="E88" s="139"/>
      <c r="G88" s="29">
        <f>SUM(G28,G39,G50,G59)</f>
        <v>152173.57449999999</v>
      </c>
    </row>
    <row r="89" spans="1:8" ht="14" x14ac:dyDescent="0.25">
      <c r="A89" s="9"/>
      <c r="B89" s="9"/>
      <c r="C89" s="9"/>
      <c r="D89" s="9"/>
      <c r="E89" s="9"/>
      <c r="F89" s="9"/>
      <c r="G89" s="9"/>
    </row>
    <row r="90" spans="1:8" ht="14" x14ac:dyDescent="0.25">
      <c r="A90" s="9"/>
      <c r="E90" s="15"/>
      <c r="F90" s="9"/>
      <c r="G90" s="30"/>
    </row>
    <row r="91" spans="1:8" x14ac:dyDescent="0.25">
      <c r="F91" s="31"/>
    </row>
    <row r="94" spans="1:8" x14ac:dyDescent="0.25">
      <c r="G94" s="32"/>
    </row>
  </sheetData>
  <sheetProtection selectLockedCells="1"/>
  <mergeCells count="86">
    <mergeCell ref="B88:E88"/>
    <mergeCell ref="B82:F82"/>
    <mergeCell ref="B83:F83"/>
    <mergeCell ref="B84:F84"/>
    <mergeCell ref="B85:F85"/>
    <mergeCell ref="B86:F86"/>
    <mergeCell ref="B87:F87"/>
    <mergeCell ref="B81:G81"/>
    <mergeCell ref="B70:G70"/>
    <mergeCell ref="B71:G71"/>
    <mergeCell ref="B72:G72"/>
    <mergeCell ref="B73:G73"/>
    <mergeCell ref="B74:E74"/>
    <mergeCell ref="B75:E75"/>
    <mergeCell ref="B76:E76"/>
    <mergeCell ref="B77:E77"/>
    <mergeCell ref="B78:E78"/>
    <mergeCell ref="B79:E79"/>
    <mergeCell ref="B80:E80"/>
    <mergeCell ref="B69:C69"/>
    <mergeCell ref="D69:E69"/>
    <mergeCell ref="B57:F57"/>
    <mergeCell ref="B58:F58"/>
    <mergeCell ref="B59:F59"/>
    <mergeCell ref="B62:G62"/>
    <mergeCell ref="A63:H63"/>
    <mergeCell ref="B64:G64"/>
    <mergeCell ref="B65:F65"/>
    <mergeCell ref="B66:G66"/>
    <mergeCell ref="B67:G67"/>
    <mergeCell ref="B68:C68"/>
    <mergeCell ref="D68:E68"/>
    <mergeCell ref="B56:F56"/>
    <mergeCell ref="B45:F45"/>
    <mergeCell ref="B46:F46"/>
    <mergeCell ref="B47:F47"/>
    <mergeCell ref="B48:F48"/>
    <mergeCell ref="B49:F49"/>
    <mergeCell ref="B50:F50"/>
    <mergeCell ref="B51:G51"/>
    <mergeCell ref="B52:G52"/>
    <mergeCell ref="B53:G53"/>
    <mergeCell ref="B54:F54"/>
    <mergeCell ref="B55:F55"/>
    <mergeCell ref="B44:F44"/>
    <mergeCell ref="B32:G32"/>
    <mergeCell ref="B33:D33"/>
    <mergeCell ref="B34:D34"/>
    <mergeCell ref="B36:D36"/>
    <mergeCell ref="B37:F37"/>
    <mergeCell ref="B38:F38"/>
    <mergeCell ref="B39:F39"/>
    <mergeCell ref="B40:G40"/>
    <mergeCell ref="B41:G41"/>
    <mergeCell ref="B42:G42"/>
    <mergeCell ref="B43:F43"/>
    <mergeCell ref="B31:G31"/>
    <mergeCell ref="B17:D17"/>
    <mergeCell ref="B18:D18"/>
    <mergeCell ref="B19:D19"/>
    <mergeCell ref="B20:D20"/>
    <mergeCell ref="B21:D21"/>
    <mergeCell ref="B23:F23"/>
    <mergeCell ref="B24:F24"/>
    <mergeCell ref="B25:F25"/>
    <mergeCell ref="B26:F26"/>
    <mergeCell ref="B27:F27"/>
    <mergeCell ref="B28:F28"/>
    <mergeCell ref="B16:D16"/>
    <mergeCell ref="B7:D7"/>
    <mergeCell ref="B8:D8"/>
    <mergeCell ref="F8:F10"/>
    <mergeCell ref="G8:G10"/>
    <mergeCell ref="B9:D9"/>
    <mergeCell ref="B10:D10"/>
    <mergeCell ref="B11:D11"/>
    <mergeCell ref="B12:D12"/>
    <mergeCell ref="B13:D13"/>
    <mergeCell ref="B14:D14"/>
    <mergeCell ref="B15:D15"/>
    <mergeCell ref="B6:G6"/>
    <mergeCell ref="A1:H1"/>
    <mergeCell ref="B2:G2"/>
    <mergeCell ref="A3:H3"/>
    <mergeCell ref="B4:G4"/>
    <mergeCell ref="B5:G5"/>
  </mergeCells>
  <pageMargins left="0.59055118110236227" right="0.59055118110236227" top="0.98425196850393704" bottom="0.78740157480314965" header="0.51181102362204722" footer="0.51181102362204722"/>
  <pageSetup paperSize="9" scale="83" fitToHeight="0" orientation="portrait" horizontalDpi="4294967295" r:id="rId1"/>
  <headerFooter alignWithMargins="0"/>
  <rowBreaks count="1" manualBreakCount="1">
    <brk id="6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3B1F6-98AE-4D47-83EE-330D1E0F5FB6}">
  <sheetPr>
    <pageSetUpPr fitToPage="1"/>
  </sheetPr>
  <dimension ref="A1:H94"/>
  <sheetViews>
    <sheetView topLeftCell="A41" zoomScale="115" zoomScaleNormal="115" workbookViewId="0">
      <selection activeCell="B89" sqref="B89"/>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111</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7" x14ac:dyDescent="0.25">
      <c r="A33" s="23">
        <v>1</v>
      </c>
      <c r="B33" s="129" t="s">
        <v>104</v>
      </c>
      <c r="C33" s="129"/>
      <c r="D33" s="129"/>
      <c r="E33" s="24"/>
      <c r="F33" s="24"/>
      <c r="G33" s="4">
        <v>16000</v>
      </c>
    </row>
    <row r="34" spans="1:7" x14ac:dyDescent="0.25">
      <c r="A34" s="25">
        <v>2</v>
      </c>
      <c r="B34" s="132" t="s">
        <v>26</v>
      </c>
      <c r="C34" s="132"/>
      <c r="D34" s="132"/>
      <c r="E34" s="26"/>
      <c r="F34" s="26"/>
      <c r="G34" s="1">
        <v>1250</v>
      </c>
    </row>
    <row r="35" spans="1:7" x14ac:dyDescent="0.25">
      <c r="A35" s="23">
        <v>3</v>
      </c>
      <c r="B35" s="13" t="s">
        <v>27</v>
      </c>
      <c r="C35" s="13"/>
      <c r="D35" s="13"/>
      <c r="E35" s="24"/>
      <c r="F35" s="24"/>
      <c r="G35" s="2">
        <v>6100</v>
      </c>
    </row>
    <row r="36" spans="1:7" x14ac:dyDescent="0.25">
      <c r="A36" s="25">
        <v>4</v>
      </c>
      <c r="B36" s="132" t="s">
        <v>28</v>
      </c>
      <c r="C36" s="132"/>
      <c r="D36" s="132"/>
      <c r="E36" s="26"/>
      <c r="F36" s="26"/>
      <c r="G36" s="1">
        <v>5250</v>
      </c>
    </row>
    <row r="37" spans="1:7" x14ac:dyDescent="0.25">
      <c r="A37" s="23">
        <v>5</v>
      </c>
      <c r="B37" s="129" t="s">
        <v>29</v>
      </c>
      <c r="C37" s="129"/>
      <c r="D37" s="129"/>
      <c r="E37" s="129"/>
      <c r="F37" s="129"/>
      <c r="G37" s="2">
        <v>2450</v>
      </c>
    </row>
    <row r="38" spans="1:7" x14ac:dyDescent="0.25">
      <c r="A38" s="25">
        <v>6</v>
      </c>
      <c r="B38" s="132" t="s">
        <v>30</v>
      </c>
      <c r="C38" s="132"/>
      <c r="D38" s="132"/>
      <c r="E38" s="132"/>
      <c r="F38" s="132"/>
      <c r="G38" s="1">
        <v>500</v>
      </c>
    </row>
    <row r="39" spans="1:7" ht="14.5" thickBot="1" x14ac:dyDescent="0.3">
      <c r="A39" s="9"/>
      <c r="B39" s="158" t="s">
        <v>31</v>
      </c>
      <c r="C39" s="158"/>
      <c r="D39" s="158"/>
      <c r="E39" s="158"/>
      <c r="F39" s="158"/>
      <c r="G39" s="3">
        <f>SUM(G33:G38)</f>
        <v>31550</v>
      </c>
    </row>
    <row r="40" spans="1:7" ht="36" customHeight="1" x14ac:dyDescent="0.25">
      <c r="A40" s="9"/>
      <c r="B40" s="125"/>
      <c r="C40" s="125"/>
      <c r="D40" s="125"/>
      <c r="E40" s="125"/>
      <c r="F40" s="125"/>
      <c r="G40" s="125"/>
    </row>
    <row r="41" spans="1:7" ht="14.5" x14ac:dyDescent="0.25">
      <c r="A41" s="10" t="s">
        <v>32</v>
      </c>
      <c r="B41" s="126" t="s">
        <v>33</v>
      </c>
      <c r="C41" s="126"/>
      <c r="D41" s="126"/>
      <c r="E41" s="126"/>
      <c r="F41" s="126"/>
      <c r="G41" s="126"/>
    </row>
    <row r="42" spans="1:7" ht="14.5" thickBot="1" x14ac:dyDescent="0.3">
      <c r="A42" s="9"/>
      <c r="B42" s="125"/>
      <c r="C42" s="125"/>
      <c r="D42" s="125"/>
      <c r="E42" s="125"/>
      <c r="F42" s="125"/>
      <c r="G42" s="125"/>
    </row>
    <row r="43" spans="1:7" x14ac:dyDescent="0.25">
      <c r="A43" s="23">
        <v>1</v>
      </c>
      <c r="B43" s="129" t="s">
        <v>34</v>
      </c>
      <c r="C43" s="129"/>
      <c r="D43" s="129"/>
      <c r="E43" s="129"/>
      <c r="F43" s="129"/>
      <c r="G43" s="6">
        <v>6200</v>
      </c>
    </row>
    <row r="44" spans="1:7" x14ac:dyDescent="0.25">
      <c r="A44" s="25">
        <v>2</v>
      </c>
      <c r="B44" s="132" t="s">
        <v>35</v>
      </c>
      <c r="C44" s="132"/>
      <c r="D44" s="132"/>
      <c r="E44" s="132"/>
      <c r="F44" s="132"/>
      <c r="G44" s="7">
        <v>500</v>
      </c>
    </row>
    <row r="45" spans="1:7" x14ac:dyDescent="0.25">
      <c r="A45" s="23">
        <v>3</v>
      </c>
      <c r="B45" s="129" t="s">
        <v>97</v>
      </c>
      <c r="C45" s="129"/>
      <c r="D45" s="129"/>
      <c r="E45" s="129"/>
      <c r="F45" s="129"/>
      <c r="G45" s="5">
        <v>2800</v>
      </c>
    </row>
    <row r="46" spans="1:7" x14ac:dyDescent="0.25">
      <c r="A46" s="25">
        <v>4</v>
      </c>
      <c r="B46" s="132" t="s">
        <v>39</v>
      </c>
      <c r="C46" s="132"/>
      <c r="D46" s="132"/>
      <c r="E46" s="132"/>
      <c r="F46" s="132"/>
      <c r="G46" s="7">
        <f>+H65*0.12</f>
        <v>2520</v>
      </c>
    </row>
    <row r="47" spans="1:7" x14ac:dyDescent="0.25">
      <c r="A47" s="23">
        <v>5</v>
      </c>
      <c r="B47" s="129" t="s">
        <v>60</v>
      </c>
      <c r="C47" s="129"/>
      <c r="D47" s="129"/>
      <c r="E47" s="129"/>
      <c r="F47" s="129"/>
      <c r="G47" s="5">
        <f>400+100+3150+(6*240)+(3*150)+17600</f>
        <v>23140</v>
      </c>
    </row>
    <row r="48" spans="1:7" x14ac:dyDescent="0.25">
      <c r="A48" s="25">
        <v>6</v>
      </c>
      <c r="B48" s="132" t="s">
        <v>41</v>
      </c>
      <c r="C48" s="132"/>
      <c r="D48" s="132"/>
      <c r="E48" s="132"/>
      <c r="F48" s="132"/>
      <c r="G48" s="7">
        <v>2000</v>
      </c>
    </row>
    <row r="49" spans="1:8" x14ac:dyDescent="0.25">
      <c r="A49" s="23">
        <v>7</v>
      </c>
      <c r="B49" s="129" t="s">
        <v>42</v>
      </c>
      <c r="C49" s="129"/>
      <c r="D49" s="129"/>
      <c r="E49" s="129"/>
      <c r="F49" s="129"/>
      <c r="G49" s="5">
        <v>500</v>
      </c>
    </row>
    <row r="50" spans="1:8" ht="14.5" thickBot="1" x14ac:dyDescent="0.3">
      <c r="A50" s="9"/>
      <c r="B50" s="158" t="s">
        <v>43</v>
      </c>
      <c r="C50" s="158"/>
      <c r="D50" s="158"/>
      <c r="E50" s="158"/>
      <c r="F50" s="158"/>
      <c r="G50" s="3">
        <f>SUM(G43:G49)</f>
        <v>37660</v>
      </c>
    </row>
    <row r="51" spans="1:8" ht="15" customHeight="1" x14ac:dyDescent="0.25">
      <c r="A51" s="9"/>
      <c r="B51" s="125"/>
      <c r="C51" s="125"/>
      <c r="D51" s="125"/>
      <c r="E51" s="125"/>
      <c r="F51" s="125"/>
      <c r="G51" s="125"/>
    </row>
    <row r="52" spans="1:8" ht="14.5" x14ac:dyDescent="0.25">
      <c r="A52" s="10" t="s">
        <v>44</v>
      </c>
      <c r="B52" s="126" t="s">
        <v>45</v>
      </c>
      <c r="C52" s="126"/>
      <c r="D52" s="126"/>
      <c r="E52" s="126"/>
      <c r="F52" s="126"/>
      <c r="G52" s="126"/>
    </row>
    <row r="53" spans="1:8" ht="14.5" thickBot="1" x14ac:dyDescent="0.3">
      <c r="A53" s="9"/>
      <c r="B53" s="127"/>
      <c r="C53" s="127"/>
      <c r="D53" s="127"/>
      <c r="E53" s="127"/>
      <c r="F53" s="127"/>
      <c r="G53" s="127"/>
    </row>
    <row r="54" spans="1:8" x14ac:dyDescent="0.25">
      <c r="A54" s="23">
        <v>1</v>
      </c>
      <c r="B54" s="129" t="s">
        <v>80</v>
      </c>
      <c r="C54" s="129"/>
      <c r="D54" s="129"/>
      <c r="E54" s="129"/>
      <c r="F54" s="129"/>
      <c r="G54" s="6">
        <f>2750+1500+3500</f>
        <v>7750</v>
      </c>
    </row>
    <row r="55" spans="1:8" x14ac:dyDescent="0.25">
      <c r="A55" s="25">
        <v>2</v>
      </c>
      <c r="B55" s="132" t="s">
        <v>81</v>
      </c>
      <c r="C55" s="132"/>
      <c r="D55" s="132"/>
      <c r="E55" s="132"/>
      <c r="F55" s="132"/>
      <c r="G55" s="7">
        <f>1100+3000</f>
        <v>4100</v>
      </c>
    </row>
    <row r="56" spans="1:8" x14ac:dyDescent="0.25">
      <c r="A56" s="23">
        <v>3</v>
      </c>
      <c r="B56" s="129" t="s">
        <v>46</v>
      </c>
      <c r="C56" s="129"/>
      <c r="D56" s="129"/>
      <c r="E56" s="129"/>
      <c r="F56" s="129"/>
      <c r="G56" s="5">
        <v>1200</v>
      </c>
    </row>
    <row r="57" spans="1:8" x14ac:dyDescent="0.25">
      <c r="A57" s="25">
        <v>4</v>
      </c>
      <c r="B57" s="132" t="s">
        <v>79</v>
      </c>
      <c r="C57" s="132"/>
      <c r="D57" s="132"/>
      <c r="E57" s="132"/>
      <c r="F57" s="132"/>
      <c r="G57" s="7">
        <v>2350</v>
      </c>
    </row>
    <row r="58" spans="1:8" x14ac:dyDescent="0.25">
      <c r="A58" s="23">
        <v>5</v>
      </c>
      <c r="B58" s="129" t="s">
        <v>48</v>
      </c>
      <c r="C58" s="129"/>
      <c r="D58" s="129"/>
      <c r="E58" s="129"/>
      <c r="F58" s="129"/>
      <c r="G58" s="5">
        <v>200</v>
      </c>
    </row>
    <row r="59" spans="1:8" ht="14.5" thickBot="1" x14ac:dyDescent="0.3">
      <c r="A59" s="9"/>
      <c r="B59" s="158" t="s">
        <v>49</v>
      </c>
      <c r="C59" s="158"/>
      <c r="D59" s="158"/>
      <c r="E59" s="158"/>
      <c r="F59" s="158"/>
      <c r="G59" s="3">
        <f>SUM(G54:G58)</f>
        <v>15600</v>
      </c>
    </row>
    <row r="62" spans="1:8" ht="13.5" thickBot="1" x14ac:dyDescent="0.3">
      <c r="B62" s="132"/>
      <c r="C62" s="132"/>
      <c r="D62" s="132"/>
      <c r="E62" s="132"/>
      <c r="F62" s="132"/>
      <c r="G62" s="132"/>
    </row>
    <row r="63" spans="1:8" ht="14.5" hidden="1" x14ac:dyDescent="0.25">
      <c r="A63" s="156" t="s">
        <v>112</v>
      </c>
      <c r="B63" s="156"/>
      <c r="C63" s="156"/>
      <c r="D63" s="156"/>
      <c r="E63" s="156"/>
      <c r="F63" s="156"/>
      <c r="G63" s="156"/>
      <c r="H63" s="156"/>
    </row>
    <row r="64" spans="1:8" ht="14.5" hidden="1" thickBot="1" x14ac:dyDescent="0.3">
      <c r="A64" s="9"/>
      <c r="B64" s="125"/>
      <c r="C64" s="125"/>
      <c r="D64" s="125"/>
      <c r="E64" s="125"/>
      <c r="F64" s="125"/>
      <c r="G64" s="125"/>
    </row>
    <row r="65" spans="1:8" ht="15" hidden="1" thickBot="1" x14ac:dyDescent="0.3">
      <c r="A65" s="10" t="s">
        <v>11</v>
      </c>
      <c r="B65" s="126" t="s">
        <v>51</v>
      </c>
      <c r="C65" s="126"/>
      <c r="D65" s="126"/>
      <c r="E65" s="126"/>
      <c r="F65" s="126"/>
      <c r="H65" s="27">
        <f>9000+12000</f>
        <v>21000</v>
      </c>
    </row>
    <row r="66" spans="1:8" ht="14" hidden="1" x14ac:dyDescent="0.25">
      <c r="A66" s="9"/>
      <c r="B66" s="125"/>
      <c r="C66" s="125"/>
      <c r="D66" s="125"/>
      <c r="E66" s="125"/>
      <c r="F66" s="125"/>
      <c r="G66" s="125"/>
    </row>
    <row r="67" spans="1:8" ht="15" hidden="1" thickBot="1" x14ac:dyDescent="0.3">
      <c r="A67" s="10" t="s">
        <v>23</v>
      </c>
      <c r="B67" s="126" t="s">
        <v>105</v>
      </c>
      <c r="C67" s="126"/>
      <c r="D67" s="126"/>
      <c r="E67" s="126"/>
      <c r="F67" s="126"/>
      <c r="G67" s="126"/>
    </row>
    <row r="68" spans="1:8" ht="14" hidden="1" x14ac:dyDescent="0.25">
      <c r="A68" s="11"/>
      <c r="B68" s="129" t="s">
        <v>102</v>
      </c>
      <c r="C68" s="129"/>
      <c r="D68" s="141"/>
      <c r="E68" s="141"/>
      <c r="F68" s="23"/>
      <c r="G68" s="13"/>
      <c r="H68" s="6">
        <v>10000</v>
      </c>
    </row>
    <row r="69" spans="1:8" ht="14" hidden="1" x14ac:dyDescent="0.25">
      <c r="A69" s="11"/>
      <c r="B69" s="132" t="s">
        <v>52</v>
      </c>
      <c r="C69" s="132"/>
      <c r="D69" s="142"/>
      <c r="E69" s="142"/>
      <c r="F69" s="25"/>
      <c r="H69" s="7">
        <v>10000</v>
      </c>
    </row>
    <row r="70" spans="1:8" ht="14.5" hidden="1" thickBot="1" x14ac:dyDescent="0.3">
      <c r="A70" s="11"/>
      <c r="B70" s="158" t="s">
        <v>53</v>
      </c>
      <c r="C70" s="158"/>
      <c r="D70" s="158"/>
      <c r="E70" s="158"/>
      <c r="F70" s="158"/>
      <c r="G70" s="159"/>
      <c r="H70" s="3">
        <f>SUM(H68:H69)</f>
        <v>20000</v>
      </c>
    </row>
    <row r="71" spans="1:8" ht="14" hidden="1" x14ac:dyDescent="0.25">
      <c r="A71" s="11"/>
      <c r="B71" s="125"/>
      <c r="C71" s="125"/>
      <c r="D71" s="125"/>
      <c r="E71" s="125"/>
      <c r="F71" s="125"/>
      <c r="G71" s="125"/>
    </row>
    <row r="72" spans="1:8" ht="14.5" hidden="1" x14ac:dyDescent="0.25">
      <c r="A72" s="10" t="s">
        <v>32</v>
      </c>
      <c r="B72" s="126" t="s">
        <v>106</v>
      </c>
      <c r="C72" s="126"/>
      <c r="D72" s="126"/>
      <c r="E72" s="126"/>
      <c r="F72" s="126"/>
      <c r="G72" s="126"/>
    </row>
    <row r="73" spans="1:8" ht="14.5" hidden="1" thickBot="1" x14ac:dyDescent="0.3">
      <c r="A73" s="9"/>
      <c r="B73" s="125"/>
      <c r="C73" s="125"/>
      <c r="D73" s="125"/>
      <c r="E73" s="125"/>
      <c r="F73" s="125"/>
      <c r="G73" s="125"/>
    </row>
    <row r="74" spans="1:8" ht="14" hidden="1" x14ac:dyDescent="0.25">
      <c r="A74" s="9"/>
      <c r="B74" s="129" t="s">
        <v>76</v>
      </c>
      <c r="C74" s="129"/>
      <c r="D74" s="141"/>
      <c r="E74" s="141"/>
      <c r="F74" s="23"/>
      <c r="G74" s="13"/>
      <c r="H74" s="6">
        <v>40000</v>
      </c>
    </row>
    <row r="75" spans="1:8" ht="14" hidden="1" x14ac:dyDescent="0.25">
      <c r="A75" s="9"/>
      <c r="B75" s="146" t="s">
        <v>66</v>
      </c>
      <c r="C75" s="146"/>
      <c r="D75" s="146"/>
      <c r="E75" s="146"/>
      <c r="F75" s="25"/>
      <c r="G75" s="25"/>
      <c r="H75" s="7">
        <v>5000</v>
      </c>
    </row>
    <row r="76" spans="1:8" ht="14" hidden="1" x14ac:dyDescent="0.25">
      <c r="A76" s="9"/>
      <c r="B76" s="140" t="s">
        <v>69</v>
      </c>
      <c r="C76" s="140"/>
      <c r="D76" s="140"/>
      <c r="E76" s="140"/>
      <c r="F76" s="23"/>
      <c r="G76" s="23"/>
      <c r="H76" s="5">
        <v>5000</v>
      </c>
    </row>
    <row r="77" spans="1:8" ht="14" hidden="1" x14ac:dyDescent="0.25">
      <c r="A77" s="9"/>
      <c r="B77" s="146" t="s">
        <v>107</v>
      </c>
      <c r="C77" s="146"/>
      <c r="D77" s="146"/>
      <c r="E77" s="146"/>
      <c r="F77" s="25"/>
      <c r="G77" s="25"/>
      <c r="H77" s="7">
        <v>5000</v>
      </c>
    </row>
    <row r="78" spans="1:8" ht="14" hidden="1" x14ac:dyDescent="0.25">
      <c r="A78" s="9"/>
      <c r="B78" s="140" t="s">
        <v>72</v>
      </c>
      <c r="C78" s="140"/>
      <c r="D78" s="140"/>
      <c r="E78" s="140"/>
      <c r="F78" s="23"/>
      <c r="G78" s="23"/>
      <c r="H78" s="5">
        <v>5000</v>
      </c>
    </row>
    <row r="79" spans="1:8" ht="14" hidden="1" x14ac:dyDescent="0.25">
      <c r="A79" s="9"/>
      <c r="B79" s="146" t="s">
        <v>77</v>
      </c>
      <c r="C79" s="146"/>
      <c r="D79" s="146"/>
      <c r="E79" s="146"/>
      <c r="F79" s="25"/>
      <c r="G79" s="25"/>
      <c r="H79" s="7">
        <v>10000</v>
      </c>
    </row>
    <row r="80" spans="1:8" ht="14" hidden="1" x14ac:dyDescent="0.25">
      <c r="A80" s="9"/>
      <c r="B80" s="140" t="s">
        <v>74</v>
      </c>
      <c r="C80" s="140"/>
      <c r="D80" s="140"/>
      <c r="E80" s="140"/>
      <c r="F80" s="23"/>
      <c r="G80" s="23"/>
      <c r="H80" s="5">
        <v>10000</v>
      </c>
    </row>
    <row r="81" spans="1:8" ht="14.5" hidden="1" thickBot="1" x14ac:dyDescent="0.3">
      <c r="A81" s="9"/>
      <c r="B81" s="158" t="s">
        <v>54</v>
      </c>
      <c r="C81" s="158"/>
      <c r="D81" s="158"/>
      <c r="E81" s="158"/>
      <c r="F81" s="158"/>
      <c r="G81" s="159"/>
      <c r="H81" s="3">
        <f>SUM(H74:H80)</f>
        <v>80000</v>
      </c>
    </row>
    <row r="82" spans="1:8" ht="36.75" hidden="1" customHeight="1" thickBot="1" x14ac:dyDescent="0.3">
      <c r="A82" s="9"/>
      <c r="B82" s="125"/>
      <c r="C82" s="125"/>
      <c r="D82" s="125"/>
      <c r="E82" s="125"/>
      <c r="F82" s="125"/>
      <c r="G82" s="28"/>
    </row>
    <row r="83" spans="1:8" ht="15" hidden="1" thickBot="1" x14ac:dyDescent="0.3">
      <c r="A83" s="10" t="s">
        <v>44</v>
      </c>
      <c r="B83" s="126" t="s">
        <v>55</v>
      </c>
      <c r="C83" s="126"/>
      <c r="D83" s="126"/>
      <c r="E83" s="126"/>
      <c r="F83" s="126"/>
      <c r="H83" s="29">
        <f>17600+2000+3500</f>
        <v>23100</v>
      </c>
    </row>
    <row r="84" spans="1:8" ht="14.5" hidden="1" thickBot="1" x14ac:dyDescent="0.3">
      <c r="A84" s="11"/>
      <c r="B84" s="125"/>
      <c r="C84" s="125"/>
      <c r="D84" s="125"/>
      <c r="E84" s="125"/>
      <c r="F84" s="125"/>
      <c r="H84" s="28"/>
    </row>
    <row r="85" spans="1:8" ht="15" hidden="1" thickBot="1" x14ac:dyDescent="0.3">
      <c r="A85" s="10" t="s">
        <v>56</v>
      </c>
      <c r="B85" s="126" t="s">
        <v>57</v>
      </c>
      <c r="C85" s="126"/>
      <c r="D85" s="126"/>
      <c r="E85" s="126"/>
      <c r="F85" s="126"/>
      <c r="H85" s="29">
        <v>10000</v>
      </c>
    </row>
    <row r="86" spans="1:8" ht="14.5" hidden="1" thickBot="1" x14ac:dyDescent="0.3">
      <c r="A86" s="9"/>
      <c r="B86" s="125"/>
      <c r="C86" s="125"/>
      <c r="D86" s="125"/>
      <c r="E86" s="125"/>
      <c r="F86" s="125"/>
      <c r="H86" s="9"/>
    </row>
    <row r="87" spans="1:8" ht="14.5" hidden="1" thickBot="1" x14ac:dyDescent="0.3">
      <c r="A87" s="9"/>
      <c r="B87" s="139" t="s">
        <v>95</v>
      </c>
      <c r="C87" s="139"/>
      <c r="D87" s="139"/>
      <c r="E87" s="139"/>
      <c r="F87" s="139"/>
      <c r="H87" s="29">
        <f>SUM(H65,H70,H81,H83,H85)</f>
        <v>154100</v>
      </c>
    </row>
    <row r="88" spans="1:8" ht="14.5" thickBot="1" x14ac:dyDescent="0.3">
      <c r="A88" s="9"/>
      <c r="B88" s="139" t="s">
        <v>113</v>
      </c>
      <c r="C88" s="139"/>
      <c r="D88" s="139"/>
      <c r="E88" s="139"/>
      <c r="G88" s="29">
        <f>SUM(G28,G39,G50,G59)</f>
        <v>153613.57449999999</v>
      </c>
    </row>
    <row r="89" spans="1:8" ht="14" x14ac:dyDescent="0.25">
      <c r="A89" s="9"/>
      <c r="B89" s="9"/>
      <c r="C89" s="9"/>
      <c r="D89" s="9"/>
      <c r="E89" s="9"/>
      <c r="F89" s="9"/>
      <c r="G89" s="9"/>
    </row>
    <row r="90" spans="1:8" ht="14" x14ac:dyDescent="0.25">
      <c r="A90" s="9"/>
      <c r="E90" s="15"/>
      <c r="F90" s="9"/>
      <c r="G90" s="30"/>
    </row>
    <row r="91" spans="1:8" x14ac:dyDescent="0.25">
      <c r="F91" s="31"/>
    </row>
    <row r="94" spans="1:8" x14ac:dyDescent="0.25">
      <c r="G94" s="32"/>
    </row>
  </sheetData>
  <sheetProtection selectLockedCells="1"/>
  <mergeCells count="87">
    <mergeCell ref="B6:G6"/>
    <mergeCell ref="A1:H1"/>
    <mergeCell ref="B2:G2"/>
    <mergeCell ref="A3:H3"/>
    <mergeCell ref="B4:G4"/>
    <mergeCell ref="B5:G5"/>
    <mergeCell ref="B16:D16"/>
    <mergeCell ref="B7:D7"/>
    <mergeCell ref="B8:D8"/>
    <mergeCell ref="F8:F10"/>
    <mergeCell ref="G8:G10"/>
    <mergeCell ref="B9:D9"/>
    <mergeCell ref="B10:D10"/>
    <mergeCell ref="B11:D11"/>
    <mergeCell ref="B12:D12"/>
    <mergeCell ref="B13:D13"/>
    <mergeCell ref="B14:D14"/>
    <mergeCell ref="B15:D15"/>
    <mergeCell ref="B31:G31"/>
    <mergeCell ref="B17:D17"/>
    <mergeCell ref="B18:D18"/>
    <mergeCell ref="B19:D19"/>
    <mergeCell ref="B20:D20"/>
    <mergeCell ref="B21:D21"/>
    <mergeCell ref="B23:F23"/>
    <mergeCell ref="B24:F24"/>
    <mergeCell ref="B25:F25"/>
    <mergeCell ref="B26:F26"/>
    <mergeCell ref="B27:F27"/>
    <mergeCell ref="B28:F28"/>
    <mergeCell ref="B44:F44"/>
    <mergeCell ref="B32:G32"/>
    <mergeCell ref="B33:D33"/>
    <mergeCell ref="B34:D34"/>
    <mergeCell ref="B36:D36"/>
    <mergeCell ref="B37:F37"/>
    <mergeCell ref="B38:F38"/>
    <mergeCell ref="B39:F39"/>
    <mergeCell ref="B40:G40"/>
    <mergeCell ref="B41:G41"/>
    <mergeCell ref="B42:G42"/>
    <mergeCell ref="B43:F43"/>
    <mergeCell ref="B56:F56"/>
    <mergeCell ref="B45:F45"/>
    <mergeCell ref="B46:F46"/>
    <mergeCell ref="B47:F47"/>
    <mergeCell ref="B48:F48"/>
    <mergeCell ref="B49:F49"/>
    <mergeCell ref="B50:F50"/>
    <mergeCell ref="B51:G51"/>
    <mergeCell ref="B52:G52"/>
    <mergeCell ref="B53:G53"/>
    <mergeCell ref="B54:F54"/>
    <mergeCell ref="B55:F55"/>
    <mergeCell ref="B69:C69"/>
    <mergeCell ref="D69:E69"/>
    <mergeCell ref="B57:F57"/>
    <mergeCell ref="B58:F58"/>
    <mergeCell ref="B59:F59"/>
    <mergeCell ref="B62:G62"/>
    <mergeCell ref="A63:H63"/>
    <mergeCell ref="B64:G64"/>
    <mergeCell ref="B65:F65"/>
    <mergeCell ref="B66:G66"/>
    <mergeCell ref="B67:G67"/>
    <mergeCell ref="B68:C68"/>
    <mergeCell ref="D68:E68"/>
    <mergeCell ref="B70:G70"/>
    <mergeCell ref="B71:G71"/>
    <mergeCell ref="B72:G72"/>
    <mergeCell ref="B73:G73"/>
    <mergeCell ref="B75:E75"/>
    <mergeCell ref="B87:F87"/>
    <mergeCell ref="B88:E88"/>
    <mergeCell ref="B74:C74"/>
    <mergeCell ref="D74:E74"/>
    <mergeCell ref="B81:G81"/>
    <mergeCell ref="B82:F82"/>
    <mergeCell ref="B83:F83"/>
    <mergeCell ref="B84:F84"/>
    <mergeCell ref="B85:F85"/>
    <mergeCell ref="B86:F86"/>
    <mergeCell ref="B79:E79"/>
    <mergeCell ref="B80:E80"/>
    <mergeCell ref="B76:E76"/>
    <mergeCell ref="B77:E77"/>
    <mergeCell ref="B78:E78"/>
  </mergeCells>
  <pageMargins left="0.59055118110236227" right="0.59055118110236227" top="0.98425196850393704" bottom="0.78740157480314965" header="0.51181102362204722" footer="0.51181102362204722"/>
  <pageSetup paperSize="9" scale="83" orientation="portrait" horizontalDpi="4294967295" r:id="rId1"/>
  <headerFooter alignWithMargins="0"/>
  <rowBreaks count="1" manualBreakCount="1">
    <brk id="6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F1C1E-B5DE-4D34-91F5-D79D8F7894DD}">
  <sheetPr>
    <pageSetUpPr fitToPage="1"/>
  </sheetPr>
  <dimension ref="A1:H94"/>
  <sheetViews>
    <sheetView zoomScale="115" zoomScaleNormal="115" workbookViewId="0">
      <selection activeCell="B89" sqref="B89"/>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hidden="1" customHeight="1" x14ac:dyDescent="0.25">
      <c r="A3" s="156" t="s">
        <v>111</v>
      </c>
      <c r="B3" s="156"/>
      <c r="C3" s="156"/>
      <c r="D3" s="156"/>
      <c r="E3" s="156"/>
      <c r="F3" s="156"/>
      <c r="G3" s="156"/>
      <c r="H3" s="156"/>
    </row>
    <row r="4" spans="1:8" ht="15" hidden="1" customHeight="1" x14ac:dyDescent="0.25">
      <c r="A4" s="9"/>
      <c r="B4" s="125"/>
      <c r="C4" s="125"/>
      <c r="D4" s="125"/>
      <c r="E4" s="125"/>
      <c r="F4" s="125"/>
      <c r="G4" s="125"/>
    </row>
    <row r="5" spans="1:8" ht="15" hidden="1" customHeight="1" x14ac:dyDescent="0.25">
      <c r="A5" s="10" t="s">
        <v>11</v>
      </c>
      <c r="B5" s="126" t="s">
        <v>58</v>
      </c>
      <c r="C5" s="126"/>
      <c r="D5" s="126"/>
      <c r="E5" s="126"/>
      <c r="F5" s="126"/>
      <c r="G5" s="126"/>
    </row>
    <row r="6" spans="1:8" ht="15" hidden="1" customHeight="1" x14ac:dyDescent="0.25">
      <c r="A6" s="9"/>
      <c r="B6" s="125"/>
      <c r="C6" s="125"/>
      <c r="D6" s="125"/>
      <c r="E6" s="125"/>
      <c r="F6" s="125"/>
      <c r="G6" s="125"/>
    </row>
    <row r="7" spans="1:8" ht="15" hidden="1" customHeight="1" thickBot="1" x14ac:dyDescent="0.3">
      <c r="A7" s="9"/>
      <c r="B7" s="127"/>
      <c r="C7" s="127"/>
      <c r="D7" s="127"/>
      <c r="E7" s="11"/>
    </row>
    <row r="8" spans="1:8" ht="15" hidden="1" customHeight="1" x14ac:dyDescent="0.25">
      <c r="A8" s="9"/>
      <c r="B8" s="127"/>
      <c r="C8" s="127"/>
      <c r="D8" s="127"/>
      <c r="F8" s="152" t="s">
        <v>61</v>
      </c>
      <c r="G8" s="152" t="s">
        <v>103</v>
      </c>
    </row>
    <row r="9" spans="1:8" ht="15" hidden="1" customHeight="1" x14ac:dyDescent="0.25">
      <c r="A9" s="9"/>
      <c r="B9" s="127"/>
      <c r="C9" s="127"/>
      <c r="D9" s="127"/>
      <c r="F9" s="153"/>
      <c r="G9" s="153"/>
    </row>
    <row r="10" spans="1:8" ht="15" hidden="1" customHeight="1" thickBot="1" x14ac:dyDescent="0.3">
      <c r="A10" s="9"/>
      <c r="B10" s="127"/>
      <c r="C10" s="127"/>
      <c r="D10" s="127"/>
      <c r="F10" s="154"/>
      <c r="G10" s="154"/>
    </row>
    <row r="11" spans="1:8" ht="15" hidden="1" customHeight="1" x14ac:dyDescent="0.25">
      <c r="A11" s="12" t="s">
        <v>83</v>
      </c>
      <c r="B11" s="129" t="s">
        <v>16</v>
      </c>
      <c r="C11" s="129"/>
      <c r="D11" s="129"/>
      <c r="E11" s="13"/>
      <c r="F11" s="5">
        <v>7500</v>
      </c>
      <c r="G11" s="5"/>
    </row>
    <row r="12" spans="1:8" ht="15" hidden="1" customHeight="1" x14ac:dyDescent="0.25">
      <c r="A12" s="14" t="s">
        <v>84</v>
      </c>
      <c r="B12" s="132" t="s">
        <v>59</v>
      </c>
      <c r="C12" s="132"/>
      <c r="D12" s="132"/>
      <c r="F12" s="7"/>
      <c r="G12" s="7">
        <v>4500</v>
      </c>
    </row>
    <row r="13" spans="1:8" ht="15" hidden="1" customHeight="1" x14ac:dyDescent="0.25">
      <c r="A13" s="12" t="s">
        <v>85</v>
      </c>
      <c r="B13" s="129" t="s">
        <v>64</v>
      </c>
      <c r="C13" s="129"/>
      <c r="D13" s="129"/>
      <c r="E13" s="13"/>
      <c r="F13" s="5">
        <v>0</v>
      </c>
      <c r="G13" s="5"/>
    </row>
    <row r="14" spans="1:8" ht="15" hidden="1" customHeight="1" x14ac:dyDescent="0.25">
      <c r="A14" s="14" t="s">
        <v>86</v>
      </c>
      <c r="B14" s="132" t="s">
        <v>0</v>
      </c>
      <c r="C14" s="132"/>
      <c r="D14" s="132"/>
      <c r="F14" s="7">
        <v>5000</v>
      </c>
      <c r="G14" s="7"/>
    </row>
    <row r="15" spans="1:8" ht="15" hidden="1" customHeight="1" x14ac:dyDescent="0.25">
      <c r="A15" s="12" t="s">
        <v>87</v>
      </c>
      <c r="B15" s="134" t="s">
        <v>22</v>
      </c>
      <c r="C15" s="134"/>
      <c r="D15" s="134"/>
      <c r="E15" s="13"/>
      <c r="F15" s="5">
        <v>3500</v>
      </c>
      <c r="G15" s="16"/>
    </row>
    <row r="16" spans="1:8" ht="15" hidden="1" customHeight="1" x14ac:dyDescent="0.25">
      <c r="A16" s="14" t="s">
        <v>88</v>
      </c>
      <c r="B16" s="132" t="s">
        <v>12</v>
      </c>
      <c r="C16" s="132"/>
      <c r="D16" s="132"/>
      <c r="F16" s="7">
        <f>5*35*20</f>
        <v>3500</v>
      </c>
      <c r="G16" s="7"/>
    </row>
    <row r="17" spans="1:7" ht="15" hidden="1" customHeight="1" x14ac:dyDescent="0.25">
      <c r="A17" s="12" t="s">
        <v>89</v>
      </c>
      <c r="B17" s="129" t="s">
        <v>1</v>
      </c>
      <c r="C17" s="129"/>
      <c r="D17" s="129"/>
      <c r="E17" s="13"/>
      <c r="F17" s="5">
        <f>2*5*300</f>
        <v>3000</v>
      </c>
      <c r="G17" s="5"/>
    </row>
    <row r="18" spans="1:7" ht="15" hidden="1" customHeight="1" x14ac:dyDescent="0.25">
      <c r="A18" s="14" t="s">
        <v>90</v>
      </c>
      <c r="B18" s="132" t="s">
        <v>2</v>
      </c>
      <c r="C18" s="132"/>
      <c r="D18" s="132"/>
      <c r="F18" s="7">
        <f>24000+2500+1000</f>
        <v>27500</v>
      </c>
      <c r="G18" s="7"/>
    </row>
    <row r="19" spans="1:7" ht="15" hidden="1" customHeight="1" x14ac:dyDescent="0.25">
      <c r="A19" s="12" t="s">
        <v>91</v>
      </c>
      <c r="B19" s="129" t="s">
        <v>19</v>
      </c>
      <c r="C19" s="129"/>
      <c r="D19" s="129"/>
      <c r="E19" s="13"/>
      <c r="F19" s="5">
        <v>7500</v>
      </c>
      <c r="G19" s="5"/>
    </row>
    <row r="20" spans="1:7" ht="15" hidden="1" customHeight="1" x14ac:dyDescent="0.25">
      <c r="A20" s="14" t="s">
        <v>92</v>
      </c>
      <c r="B20" s="132" t="s">
        <v>78</v>
      </c>
      <c r="C20" s="132"/>
      <c r="D20" s="132"/>
      <c r="F20" s="7">
        <f>100*8*2</f>
        <v>1600</v>
      </c>
      <c r="G20" s="7"/>
    </row>
    <row r="21" spans="1:7" ht="15" hidden="1" customHeight="1" x14ac:dyDescent="0.25">
      <c r="A21" s="12" t="s">
        <v>93</v>
      </c>
      <c r="B21" s="129" t="s">
        <v>68</v>
      </c>
      <c r="C21" s="129"/>
      <c r="D21" s="129"/>
      <c r="E21" s="13"/>
      <c r="F21" s="5">
        <f>2600+1400</f>
        <v>4000</v>
      </c>
      <c r="G21" s="5"/>
    </row>
    <row r="22" spans="1:7" ht="15" hidden="1" customHeight="1" thickBot="1" x14ac:dyDescent="0.3">
      <c r="A22" s="14"/>
      <c r="B22" s="15"/>
      <c r="C22" s="15"/>
      <c r="D22" s="15"/>
      <c r="F22" s="17">
        <f>SUM(F11:F21)</f>
        <v>63100</v>
      </c>
      <c r="G22" s="7"/>
    </row>
    <row r="23" spans="1:7" ht="15" hidden="1" customHeight="1" x14ac:dyDescent="0.25">
      <c r="A23" s="9"/>
      <c r="B23" s="147" t="s">
        <v>14</v>
      </c>
      <c r="C23" s="147"/>
      <c r="D23" s="147"/>
      <c r="E23" s="147"/>
      <c r="F23" s="147"/>
      <c r="G23" s="18">
        <f>SUM(G11:G21)</f>
        <v>4500</v>
      </c>
    </row>
    <row r="24" spans="1:7" ht="15" hidden="1"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hidden="1" customHeight="1" x14ac:dyDescent="0.25">
      <c r="A26" s="9"/>
      <c r="B26" s="157" t="s">
        <v>100</v>
      </c>
      <c r="C26" s="129"/>
      <c r="D26" s="129"/>
      <c r="E26" s="129"/>
      <c r="F26" s="129"/>
      <c r="G26" s="2">
        <f>G25*0.17</f>
        <v>828.72450000000015</v>
      </c>
    </row>
    <row r="27" spans="1:7" ht="15" hidden="1" customHeight="1" x14ac:dyDescent="0.25">
      <c r="A27" s="9"/>
      <c r="B27" s="139" t="s">
        <v>101</v>
      </c>
      <c r="C27" s="139"/>
      <c r="D27" s="139"/>
      <c r="E27" s="139"/>
      <c r="F27" s="139"/>
      <c r="G27" s="21">
        <f>SUM(G25:G26)</f>
        <v>5703.5745000000006</v>
      </c>
    </row>
    <row r="28" spans="1:7" ht="15" hidden="1" customHeight="1" thickBot="1" x14ac:dyDescent="0.3">
      <c r="A28" s="9"/>
      <c r="B28" s="158" t="s">
        <v>62</v>
      </c>
      <c r="C28" s="158"/>
      <c r="D28" s="158"/>
      <c r="E28" s="158"/>
      <c r="F28" s="158"/>
      <c r="G28" s="22">
        <f>SUM(G27+F22)</f>
        <v>68803.574500000002</v>
      </c>
    </row>
    <row r="29" spans="1:7" hidden="1" x14ac:dyDescent="0.25"/>
    <row r="30" spans="1:7" hidden="1" x14ac:dyDescent="0.25"/>
    <row r="31" spans="1:7" ht="14.5" hidden="1" x14ac:dyDescent="0.25">
      <c r="A31" s="10" t="s">
        <v>23</v>
      </c>
      <c r="B31" s="126" t="s">
        <v>24</v>
      </c>
      <c r="C31" s="126"/>
      <c r="D31" s="126"/>
      <c r="E31" s="126"/>
      <c r="F31" s="126"/>
      <c r="G31" s="126"/>
    </row>
    <row r="32" spans="1:7" ht="14.5" hidden="1" thickBot="1" x14ac:dyDescent="0.3">
      <c r="A32" s="9"/>
      <c r="B32" s="125"/>
      <c r="C32" s="125"/>
      <c r="D32" s="125"/>
      <c r="E32" s="125"/>
      <c r="F32" s="125"/>
      <c r="G32" s="125"/>
    </row>
    <row r="33" spans="1:7" hidden="1" x14ac:dyDescent="0.25">
      <c r="A33" s="23">
        <v>1</v>
      </c>
      <c r="B33" s="129" t="s">
        <v>104</v>
      </c>
      <c r="C33" s="129"/>
      <c r="D33" s="129"/>
      <c r="E33" s="24"/>
      <c r="F33" s="24"/>
      <c r="G33" s="4">
        <v>16000</v>
      </c>
    </row>
    <row r="34" spans="1:7" hidden="1" x14ac:dyDescent="0.25">
      <c r="A34" s="25">
        <v>2</v>
      </c>
      <c r="B34" s="132" t="s">
        <v>26</v>
      </c>
      <c r="C34" s="132"/>
      <c r="D34" s="132"/>
      <c r="E34" s="26"/>
      <c r="F34" s="26"/>
      <c r="G34" s="1">
        <v>1250</v>
      </c>
    </row>
    <row r="35" spans="1:7" hidden="1" x14ac:dyDescent="0.25">
      <c r="A35" s="23">
        <v>3</v>
      </c>
      <c r="B35" s="13" t="s">
        <v>27</v>
      </c>
      <c r="C35" s="13"/>
      <c r="D35" s="13"/>
      <c r="E35" s="24"/>
      <c r="F35" s="24"/>
      <c r="G35" s="2">
        <v>6100</v>
      </c>
    </row>
    <row r="36" spans="1:7" hidden="1" x14ac:dyDescent="0.25">
      <c r="A36" s="25">
        <v>4</v>
      </c>
      <c r="B36" s="132" t="s">
        <v>28</v>
      </c>
      <c r="C36" s="132"/>
      <c r="D36" s="132"/>
      <c r="E36" s="26"/>
      <c r="F36" s="26"/>
      <c r="G36" s="1">
        <v>5250</v>
      </c>
    </row>
    <row r="37" spans="1:7" hidden="1" x14ac:dyDescent="0.25">
      <c r="A37" s="23">
        <v>5</v>
      </c>
      <c r="B37" s="129" t="s">
        <v>29</v>
      </c>
      <c r="C37" s="129"/>
      <c r="D37" s="129"/>
      <c r="E37" s="129"/>
      <c r="F37" s="129"/>
      <c r="G37" s="2">
        <v>2450</v>
      </c>
    </row>
    <row r="38" spans="1:7" hidden="1" x14ac:dyDescent="0.25">
      <c r="A38" s="25">
        <v>6</v>
      </c>
      <c r="B38" s="132" t="s">
        <v>30</v>
      </c>
      <c r="C38" s="132"/>
      <c r="D38" s="132"/>
      <c r="E38" s="132"/>
      <c r="F38" s="132"/>
      <c r="G38" s="1">
        <v>500</v>
      </c>
    </row>
    <row r="39" spans="1:7" ht="14.5" hidden="1" thickBot="1" x14ac:dyDescent="0.3">
      <c r="A39" s="9"/>
      <c r="B39" s="158" t="s">
        <v>31</v>
      </c>
      <c r="C39" s="158"/>
      <c r="D39" s="158"/>
      <c r="E39" s="158"/>
      <c r="F39" s="158"/>
      <c r="G39" s="3">
        <f>SUM(G33:G38)</f>
        <v>31550</v>
      </c>
    </row>
    <row r="40" spans="1:7" ht="36" hidden="1" customHeight="1" x14ac:dyDescent="0.25">
      <c r="A40" s="9"/>
      <c r="B40" s="125"/>
      <c r="C40" s="125"/>
      <c r="D40" s="125"/>
      <c r="E40" s="125"/>
      <c r="F40" s="125"/>
      <c r="G40" s="125"/>
    </row>
    <row r="41" spans="1:7" ht="14.5" hidden="1" x14ac:dyDescent="0.25">
      <c r="A41" s="10" t="s">
        <v>32</v>
      </c>
      <c r="B41" s="126" t="s">
        <v>33</v>
      </c>
      <c r="C41" s="126"/>
      <c r="D41" s="126"/>
      <c r="E41" s="126"/>
      <c r="F41" s="126"/>
      <c r="G41" s="126"/>
    </row>
    <row r="42" spans="1:7" ht="14.5" hidden="1" thickBot="1" x14ac:dyDescent="0.3">
      <c r="A42" s="9"/>
      <c r="B42" s="125"/>
      <c r="C42" s="125"/>
      <c r="D42" s="125"/>
      <c r="E42" s="125"/>
      <c r="F42" s="125"/>
      <c r="G42" s="125"/>
    </row>
    <row r="43" spans="1:7" hidden="1" x14ac:dyDescent="0.25">
      <c r="A43" s="23">
        <v>1</v>
      </c>
      <c r="B43" s="129" t="s">
        <v>34</v>
      </c>
      <c r="C43" s="129"/>
      <c r="D43" s="129"/>
      <c r="E43" s="129"/>
      <c r="F43" s="129"/>
      <c r="G43" s="6">
        <v>6200</v>
      </c>
    </row>
    <row r="44" spans="1:7" hidden="1" x14ac:dyDescent="0.25">
      <c r="A44" s="25">
        <v>2</v>
      </c>
      <c r="B44" s="132" t="s">
        <v>35</v>
      </c>
      <c r="C44" s="132"/>
      <c r="D44" s="132"/>
      <c r="E44" s="132"/>
      <c r="F44" s="132"/>
      <c r="G44" s="7">
        <v>500</v>
      </c>
    </row>
    <row r="45" spans="1:7" hidden="1" x14ac:dyDescent="0.25">
      <c r="A45" s="23">
        <v>3</v>
      </c>
      <c r="B45" s="129" t="s">
        <v>97</v>
      </c>
      <c r="C45" s="129"/>
      <c r="D45" s="129"/>
      <c r="E45" s="129"/>
      <c r="F45" s="129"/>
      <c r="G45" s="5">
        <v>2800</v>
      </c>
    </row>
    <row r="46" spans="1:7" hidden="1" x14ac:dyDescent="0.25">
      <c r="A46" s="25">
        <v>4</v>
      </c>
      <c r="B46" s="132" t="s">
        <v>39</v>
      </c>
      <c r="C46" s="132"/>
      <c r="D46" s="132"/>
      <c r="E46" s="132"/>
      <c r="F46" s="132"/>
      <c r="G46" s="7">
        <f>+H65*0.12</f>
        <v>2520</v>
      </c>
    </row>
    <row r="47" spans="1:7" hidden="1" x14ac:dyDescent="0.25">
      <c r="A47" s="23">
        <v>5</v>
      </c>
      <c r="B47" s="129" t="s">
        <v>60</v>
      </c>
      <c r="C47" s="129"/>
      <c r="D47" s="129"/>
      <c r="E47" s="129"/>
      <c r="F47" s="129"/>
      <c r="G47" s="5">
        <f>400+100+3150+(6*240)+(3*150)+17600</f>
        <v>23140</v>
      </c>
    </row>
    <row r="48" spans="1:7" hidden="1" x14ac:dyDescent="0.25">
      <c r="A48" s="25">
        <v>6</v>
      </c>
      <c r="B48" s="132" t="s">
        <v>41</v>
      </c>
      <c r="C48" s="132"/>
      <c r="D48" s="132"/>
      <c r="E48" s="132"/>
      <c r="F48" s="132"/>
      <c r="G48" s="7">
        <v>2000</v>
      </c>
    </row>
    <row r="49" spans="1:8" hidden="1" x14ac:dyDescent="0.25">
      <c r="A49" s="23">
        <v>7</v>
      </c>
      <c r="B49" s="129" t="s">
        <v>42</v>
      </c>
      <c r="C49" s="129"/>
      <c r="D49" s="129"/>
      <c r="E49" s="129"/>
      <c r="F49" s="129"/>
      <c r="G49" s="5">
        <v>500</v>
      </c>
    </row>
    <row r="50" spans="1:8" ht="14.5" hidden="1" thickBot="1" x14ac:dyDescent="0.3">
      <c r="A50" s="9"/>
      <c r="B50" s="158" t="s">
        <v>43</v>
      </c>
      <c r="C50" s="158"/>
      <c r="D50" s="158"/>
      <c r="E50" s="158"/>
      <c r="F50" s="158"/>
      <c r="G50" s="3">
        <f>SUM(G43:G49)</f>
        <v>37660</v>
      </c>
    </row>
    <row r="51" spans="1:8" ht="15" hidden="1" customHeight="1" x14ac:dyDescent="0.25">
      <c r="A51" s="9"/>
      <c r="B51" s="125"/>
      <c r="C51" s="125"/>
      <c r="D51" s="125"/>
      <c r="E51" s="125"/>
      <c r="F51" s="125"/>
      <c r="G51" s="125"/>
    </row>
    <row r="52" spans="1:8" ht="14.5" hidden="1" x14ac:dyDescent="0.25">
      <c r="A52" s="10" t="s">
        <v>44</v>
      </c>
      <c r="B52" s="126" t="s">
        <v>45</v>
      </c>
      <c r="C52" s="126"/>
      <c r="D52" s="126"/>
      <c r="E52" s="126"/>
      <c r="F52" s="126"/>
      <c r="G52" s="126"/>
    </row>
    <row r="53" spans="1:8" ht="14.5" hidden="1" thickBot="1" x14ac:dyDescent="0.3">
      <c r="A53" s="9"/>
      <c r="B53" s="127"/>
      <c r="C53" s="127"/>
      <c r="D53" s="127"/>
      <c r="E53" s="127"/>
      <c r="F53" s="127"/>
      <c r="G53" s="127"/>
    </row>
    <row r="54" spans="1:8" hidden="1" x14ac:dyDescent="0.25">
      <c r="A54" s="23">
        <v>1</v>
      </c>
      <c r="B54" s="129" t="s">
        <v>80</v>
      </c>
      <c r="C54" s="129"/>
      <c r="D54" s="129"/>
      <c r="E54" s="129"/>
      <c r="F54" s="129"/>
      <c r="G54" s="6">
        <f>2750+1500+3500</f>
        <v>7750</v>
      </c>
    </row>
    <row r="55" spans="1:8" hidden="1" x14ac:dyDescent="0.25">
      <c r="A55" s="25">
        <v>2</v>
      </c>
      <c r="B55" s="132" t="s">
        <v>81</v>
      </c>
      <c r="C55" s="132"/>
      <c r="D55" s="132"/>
      <c r="E55" s="132"/>
      <c r="F55" s="132"/>
      <c r="G55" s="7">
        <f>1100+3000</f>
        <v>4100</v>
      </c>
    </row>
    <row r="56" spans="1:8" hidden="1" x14ac:dyDescent="0.25">
      <c r="A56" s="23">
        <v>3</v>
      </c>
      <c r="B56" s="129" t="s">
        <v>46</v>
      </c>
      <c r="C56" s="129"/>
      <c r="D56" s="129"/>
      <c r="E56" s="129"/>
      <c r="F56" s="129"/>
      <c r="G56" s="5">
        <v>1200</v>
      </c>
    </row>
    <row r="57" spans="1:8" hidden="1" x14ac:dyDescent="0.25">
      <c r="A57" s="25">
        <v>4</v>
      </c>
      <c r="B57" s="132" t="s">
        <v>79</v>
      </c>
      <c r="C57" s="132"/>
      <c r="D57" s="132"/>
      <c r="E57" s="132"/>
      <c r="F57" s="132"/>
      <c r="G57" s="7">
        <v>2350</v>
      </c>
    </row>
    <row r="58" spans="1:8" hidden="1" x14ac:dyDescent="0.25">
      <c r="A58" s="23">
        <v>5</v>
      </c>
      <c r="B58" s="129" t="s">
        <v>48</v>
      </c>
      <c r="C58" s="129"/>
      <c r="D58" s="129"/>
      <c r="E58" s="129"/>
      <c r="F58" s="129"/>
      <c r="G58" s="5">
        <v>200</v>
      </c>
    </row>
    <row r="59" spans="1:8" ht="14.5" hidden="1" thickBot="1" x14ac:dyDescent="0.3">
      <c r="A59" s="9"/>
      <c r="B59" s="158" t="s">
        <v>49</v>
      </c>
      <c r="C59" s="158"/>
      <c r="D59" s="158"/>
      <c r="E59" s="158"/>
      <c r="F59" s="158"/>
      <c r="G59" s="3">
        <f>SUM(G54:G58)</f>
        <v>15600</v>
      </c>
    </row>
    <row r="60" spans="1:8" hidden="1" x14ac:dyDescent="0.25"/>
    <row r="61" spans="1:8" hidden="1" x14ac:dyDescent="0.25"/>
    <row r="62" spans="1:8" hidden="1" x14ac:dyDescent="0.25">
      <c r="B62" s="132"/>
      <c r="C62" s="132"/>
      <c r="D62" s="132"/>
      <c r="E62" s="132"/>
      <c r="F62" s="132"/>
      <c r="G62" s="132"/>
    </row>
    <row r="63" spans="1:8" ht="14.5" x14ac:dyDescent="0.25">
      <c r="A63" s="156" t="s">
        <v>112</v>
      </c>
      <c r="B63" s="156"/>
      <c r="C63" s="156"/>
      <c r="D63" s="156"/>
      <c r="E63" s="156"/>
      <c r="F63" s="156"/>
      <c r="G63" s="156"/>
      <c r="H63" s="156"/>
    </row>
    <row r="64" spans="1:8" ht="14.5" thickBot="1" x14ac:dyDescent="0.3">
      <c r="A64" s="9"/>
      <c r="B64" s="125"/>
      <c r="C64" s="125"/>
      <c r="D64" s="125"/>
      <c r="E64" s="125"/>
      <c r="F64" s="125"/>
      <c r="G64" s="125"/>
    </row>
    <row r="65" spans="1:8" ht="15" thickBot="1" x14ac:dyDescent="0.3">
      <c r="A65" s="10" t="s">
        <v>11</v>
      </c>
      <c r="B65" s="126" t="s">
        <v>51</v>
      </c>
      <c r="C65" s="126"/>
      <c r="D65" s="126"/>
      <c r="E65" s="126"/>
      <c r="F65" s="126"/>
      <c r="H65" s="27">
        <f>9000+12000</f>
        <v>21000</v>
      </c>
    </row>
    <row r="66" spans="1:8" ht="14" x14ac:dyDescent="0.25">
      <c r="A66" s="9"/>
      <c r="B66" s="125"/>
      <c r="C66" s="125"/>
      <c r="D66" s="125"/>
      <c r="E66" s="125"/>
      <c r="F66" s="125"/>
      <c r="G66" s="125"/>
    </row>
    <row r="67" spans="1:8" ht="15" thickBot="1" x14ac:dyDescent="0.3">
      <c r="A67" s="10" t="s">
        <v>23</v>
      </c>
      <c r="B67" s="126" t="s">
        <v>105</v>
      </c>
      <c r="C67" s="126"/>
      <c r="D67" s="126"/>
      <c r="E67" s="126"/>
      <c r="F67" s="126"/>
      <c r="G67" s="126"/>
    </row>
    <row r="68" spans="1:8" ht="14" x14ac:dyDescent="0.25">
      <c r="A68" s="11"/>
      <c r="B68" s="129" t="s">
        <v>102</v>
      </c>
      <c r="C68" s="129"/>
      <c r="D68" s="141"/>
      <c r="E68" s="141"/>
      <c r="F68" s="23"/>
      <c r="G68" s="13"/>
      <c r="H68" s="6">
        <v>10000</v>
      </c>
    </row>
    <row r="69" spans="1:8" ht="14" x14ac:dyDescent="0.25">
      <c r="A69" s="11"/>
      <c r="B69" s="132" t="s">
        <v>52</v>
      </c>
      <c r="C69" s="132"/>
      <c r="D69" s="142"/>
      <c r="E69" s="142"/>
      <c r="F69" s="25"/>
      <c r="H69" s="7">
        <v>10000</v>
      </c>
    </row>
    <row r="70" spans="1:8" ht="14.5" thickBot="1" x14ac:dyDescent="0.3">
      <c r="A70" s="11"/>
      <c r="B70" s="158" t="s">
        <v>53</v>
      </c>
      <c r="C70" s="158"/>
      <c r="D70" s="158"/>
      <c r="E70" s="158"/>
      <c r="F70" s="158"/>
      <c r="G70" s="159"/>
      <c r="H70" s="3">
        <f>SUM(H68:H69)</f>
        <v>20000</v>
      </c>
    </row>
    <row r="71" spans="1:8" ht="14" x14ac:dyDescent="0.25">
      <c r="A71" s="11"/>
      <c r="B71" s="125"/>
      <c r="C71" s="125"/>
      <c r="D71" s="125"/>
      <c r="E71" s="125"/>
      <c r="F71" s="125"/>
      <c r="G71" s="125"/>
    </row>
    <row r="72" spans="1:8" ht="14.5" x14ac:dyDescent="0.25">
      <c r="A72" s="10" t="s">
        <v>32</v>
      </c>
      <c r="B72" s="126" t="s">
        <v>106</v>
      </c>
      <c r="C72" s="126"/>
      <c r="D72" s="126"/>
      <c r="E72" s="126"/>
      <c r="F72" s="126"/>
      <c r="G72" s="126"/>
    </row>
    <row r="73" spans="1:8" ht="14.5" thickBot="1" x14ac:dyDescent="0.3">
      <c r="A73" s="9"/>
      <c r="B73" s="125"/>
      <c r="C73" s="125"/>
      <c r="D73" s="125"/>
      <c r="E73" s="125"/>
      <c r="F73" s="125"/>
      <c r="G73" s="125"/>
    </row>
    <row r="74" spans="1:8" ht="14" x14ac:dyDescent="0.25">
      <c r="A74" s="9"/>
      <c r="B74" s="129" t="s">
        <v>76</v>
      </c>
      <c r="C74" s="129"/>
      <c r="D74" s="141"/>
      <c r="E74" s="141"/>
      <c r="F74" s="23"/>
      <c r="G74" s="13"/>
      <c r="H74" s="6">
        <v>40000</v>
      </c>
    </row>
    <row r="75" spans="1:8" ht="14" x14ac:dyDescent="0.25">
      <c r="A75" s="9"/>
      <c r="B75" s="146" t="s">
        <v>66</v>
      </c>
      <c r="C75" s="146"/>
      <c r="D75" s="146"/>
      <c r="E75" s="146"/>
      <c r="F75" s="25"/>
      <c r="G75" s="25"/>
      <c r="H75" s="7">
        <v>5000</v>
      </c>
    </row>
    <row r="76" spans="1:8" ht="14" x14ac:dyDescent="0.25">
      <c r="A76" s="9"/>
      <c r="B76" s="140" t="s">
        <v>69</v>
      </c>
      <c r="C76" s="140"/>
      <c r="D76" s="140"/>
      <c r="E76" s="140"/>
      <c r="F76" s="23"/>
      <c r="G76" s="23"/>
      <c r="H76" s="5">
        <v>5000</v>
      </c>
    </row>
    <row r="77" spans="1:8" ht="14" x14ac:dyDescent="0.25">
      <c r="A77" s="9"/>
      <c r="B77" s="146" t="s">
        <v>107</v>
      </c>
      <c r="C77" s="146"/>
      <c r="D77" s="146"/>
      <c r="E77" s="146"/>
      <c r="F77" s="25"/>
      <c r="G77" s="25"/>
      <c r="H77" s="7">
        <v>5000</v>
      </c>
    </row>
    <row r="78" spans="1:8" ht="14" x14ac:dyDescent="0.25">
      <c r="A78" s="9"/>
      <c r="B78" s="140" t="s">
        <v>72</v>
      </c>
      <c r="C78" s="140"/>
      <c r="D78" s="140"/>
      <c r="E78" s="140"/>
      <c r="F78" s="23"/>
      <c r="G78" s="23"/>
      <c r="H78" s="5">
        <v>5000</v>
      </c>
    </row>
    <row r="79" spans="1:8" ht="14" x14ac:dyDescent="0.25">
      <c r="A79" s="9"/>
      <c r="B79" s="146" t="s">
        <v>77</v>
      </c>
      <c r="C79" s="146"/>
      <c r="D79" s="146"/>
      <c r="E79" s="146"/>
      <c r="F79" s="25"/>
      <c r="G79" s="25"/>
      <c r="H79" s="7">
        <v>10000</v>
      </c>
    </row>
    <row r="80" spans="1:8" ht="14" x14ac:dyDescent="0.25">
      <c r="A80" s="9"/>
      <c r="B80" s="140" t="s">
        <v>74</v>
      </c>
      <c r="C80" s="140"/>
      <c r="D80" s="140"/>
      <c r="E80" s="140"/>
      <c r="F80" s="23"/>
      <c r="G80" s="23"/>
      <c r="H80" s="5">
        <v>10000</v>
      </c>
    </row>
    <row r="81" spans="1:8" ht="14.5" thickBot="1" x14ac:dyDescent="0.3">
      <c r="A81" s="9"/>
      <c r="B81" s="158" t="s">
        <v>54</v>
      </c>
      <c r="C81" s="158"/>
      <c r="D81" s="158"/>
      <c r="E81" s="158"/>
      <c r="F81" s="158"/>
      <c r="G81" s="159"/>
      <c r="H81" s="3">
        <f>SUM(H74:H80)</f>
        <v>80000</v>
      </c>
    </row>
    <row r="82" spans="1:8" ht="36.75" customHeight="1" thickBot="1" x14ac:dyDescent="0.3">
      <c r="A82" s="9"/>
      <c r="B82" s="125"/>
      <c r="C82" s="125"/>
      <c r="D82" s="125"/>
      <c r="E82" s="125"/>
      <c r="F82" s="125"/>
      <c r="G82" s="28"/>
    </row>
    <row r="83" spans="1:8" ht="15" thickBot="1" x14ac:dyDescent="0.3">
      <c r="A83" s="10" t="s">
        <v>44</v>
      </c>
      <c r="B83" s="126" t="s">
        <v>55</v>
      </c>
      <c r="C83" s="126"/>
      <c r="D83" s="126"/>
      <c r="E83" s="126"/>
      <c r="F83" s="126"/>
      <c r="H83" s="29">
        <f>17600+2000+3500</f>
        <v>23100</v>
      </c>
    </row>
    <row r="84" spans="1:8" ht="14.5" thickBot="1" x14ac:dyDescent="0.3">
      <c r="A84" s="11"/>
      <c r="B84" s="125"/>
      <c r="C84" s="125"/>
      <c r="D84" s="125"/>
      <c r="E84" s="125"/>
      <c r="F84" s="125"/>
      <c r="H84" s="28"/>
    </row>
    <row r="85" spans="1:8" ht="15" thickBot="1" x14ac:dyDescent="0.3">
      <c r="A85" s="10" t="s">
        <v>56</v>
      </c>
      <c r="B85" s="126" t="s">
        <v>57</v>
      </c>
      <c r="C85" s="126"/>
      <c r="D85" s="126"/>
      <c r="E85" s="126"/>
      <c r="F85" s="126"/>
      <c r="H85" s="29">
        <v>10000</v>
      </c>
    </row>
    <row r="86" spans="1:8" ht="14.5" thickBot="1" x14ac:dyDescent="0.3">
      <c r="A86" s="9"/>
      <c r="B86" s="125"/>
      <c r="C86" s="125"/>
      <c r="D86" s="125"/>
      <c r="E86" s="125"/>
      <c r="F86" s="125"/>
      <c r="H86" s="9"/>
    </row>
    <row r="87" spans="1:8" ht="14.5" thickBot="1" x14ac:dyDescent="0.3">
      <c r="A87" s="9"/>
      <c r="B87" s="139" t="s">
        <v>114</v>
      </c>
      <c r="C87" s="139"/>
      <c r="D87" s="139"/>
      <c r="E87" s="139"/>
      <c r="F87" s="139"/>
      <c r="H87" s="29">
        <f>SUM(H65,H70,H81,H83,H85)</f>
        <v>154100</v>
      </c>
    </row>
    <row r="88" spans="1:8" ht="14.5" thickBot="1" x14ac:dyDescent="0.3">
      <c r="A88" s="9"/>
      <c r="B88" s="139" t="s">
        <v>113</v>
      </c>
      <c r="C88" s="139"/>
      <c r="D88" s="139"/>
      <c r="E88" s="139"/>
      <c r="G88" s="29">
        <f>SUM(G28,G39,G50,G59)</f>
        <v>153613.57449999999</v>
      </c>
    </row>
    <row r="89" spans="1:8" ht="14" x14ac:dyDescent="0.25">
      <c r="A89" s="9"/>
      <c r="B89" s="9"/>
      <c r="C89" s="9"/>
      <c r="D89" s="9"/>
      <c r="E89" s="9"/>
      <c r="F89" s="9"/>
      <c r="G89" s="9"/>
    </row>
    <row r="90" spans="1:8" ht="14" x14ac:dyDescent="0.25">
      <c r="A90" s="9"/>
      <c r="E90" s="15"/>
      <c r="F90" s="9"/>
      <c r="G90" s="30"/>
    </row>
    <row r="91" spans="1:8" x14ac:dyDescent="0.25">
      <c r="F91" s="31"/>
    </row>
    <row r="94" spans="1:8" x14ac:dyDescent="0.25">
      <c r="G94" s="32"/>
    </row>
  </sheetData>
  <sheetProtection selectLockedCells="1"/>
  <mergeCells count="87">
    <mergeCell ref="B6:G6"/>
    <mergeCell ref="A1:H1"/>
    <mergeCell ref="B2:G2"/>
    <mergeCell ref="A3:H3"/>
    <mergeCell ref="B4:G4"/>
    <mergeCell ref="B5:G5"/>
    <mergeCell ref="B16:D16"/>
    <mergeCell ref="B7:D7"/>
    <mergeCell ref="B8:D8"/>
    <mergeCell ref="F8:F10"/>
    <mergeCell ref="G8:G10"/>
    <mergeCell ref="B9:D9"/>
    <mergeCell ref="B10:D10"/>
    <mergeCell ref="B11:D11"/>
    <mergeCell ref="B12:D12"/>
    <mergeCell ref="B13:D13"/>
    <mergeCell ref="B14:D14"/>
    <mergeCell ref="B15:D15"/>
    <mergeCell ref="B31:G31"/>
    <mergeCell ref="B17:D17"/>
    <mergeCell ref="B18:D18"/>
    <mergeCell ref="B19:D19"/>
    <mergeCell ref="B20:D20"/>
    <mergeCell ref="B21:D21"/>
    <mergeCell ref="B23:F23"/>
    <mergeCell ref="B24:F24"/>
    <mergeCell ref="B25:F25"/>
    <mergeCell ref="B26:F26"/>
    <mergeCell ref="B27:F27"/>
    <mergeCell ref="B28:F28"/>
    <mergeCell ref="B44:F44"/>
    <mergeCell ref="B32:G32"/>
    <mergeCell ref="B33:D33"/>
    <mergeCell ref="B34:D34"/>
    <mergeCell ref="B36:D36"/>
    <mergeCell ref="B37:F37"/>
    <mergeCell ref="B38:F38"/>
    <mergeCell ref="B39:F39"/>
    <mergeCell ref="B40:G40"/>
    <mergeCell ref="B41:G41"/>
    <mergeCell ref="B42:G42"/>
    <mergeCell ref="B43:F43"/>
    <mergeCell ref="B56:F56"/>
    <mergeCell ref="B45:F45"/>
    <mergeCell ref="B46:F46"/>
    <mergeCell ref="B47:F47"/>
    <mergeCell ref="B48:F48"/>
    <mergeCell ref="B49:F49"/>
    <mergeCell ref="B50:F50"/>
    <mergeCell ref="B51:G51"/>
    <mergeCell ref="B52:G52"/>
    <mergeCell ref="B53:G53"/>
    <mergeCell ref="B54:F54"/>
    <mergeCell ref="B55:F55"/>
    <mergeCell ref="B69:C69"/>
    <mergeCell ref="D69:E69"/>
    <mergeCell ref="B57:F57"/>
    <mergeCell ref="B58:F58"/>
    <mergeCell ref="B59:F59"/>
    <mergeCell ref="B62:G62"/>
    <mergeCell ref="A63:H63"/>
    <mergeCell ref="B64:G64"/>
    <mergeCell ref="B65:F65"/>
    <mergeCell ref="B66:G66"/>
    <mergeCell ref="B67:G67"/>
    <mergeCell ref="B68:C68"/>
    <mergeCell ref="D68:E68"/>
    <mergeCell ref="B80:E80"/>
    <mergeCell ref="B70:G70"/>
    <mergeCell ref="B71:G71"/>
    <mergeCell ref="B72:G72"/>
    <mergeCell ref="B73:G73"/>
    <mergeCell ref="B74:C74"/>
    <mergeCell ref="D74:E74"/>
    <mergeCell ref="B75:E75"/>
    <mergeCell ref="B76:E76"/>
    <mergeCell ref="B77:E77"/>
    <mergeCell ref="B78:E78"/>
    <mergeCell ref="B79:E79"/>
    <mergeCell ref="B87:F87"/>
    <mergeCell ref="B88:E88"/>
    <mergeCell ref="B81:G81"/>
    <mergeCell ref="B82:F82"/>
    <mergeCell ref="B83:F83"/>
    <mergeCell ref="B84:F84"/>
    <mergeCell ref="B85:F85"/>
    <mergeCell ref="B86:F86"/>
  </mergeCells>
  <pageMargins left="0.59055118110236227" right="0.59055118110236227" top="0.98425196850393704" bottom="0.78740157480314965" header="0.51181102362204722" footer="0.51181102362204722"/>
  <pageSetup paperSize="9" scale="83" orientation="portrait" horizontalDpi="4294967295" r:id="rId1"/>
  <headerFooter alignWithMargins="0"/>
  <rowBreaks count="1" manualBreakCount="1">
    <brk id="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FF756-18A3-4930-85E4-11AC37560444}">
  <sheetPr>
    <pageSetUpPr fitToPage="1"/>
  </sheetPr>
  <dimension ref="A1:CE263"/>
  <sheetViews>
    <sheetView topLeftCell="A70" zoomScaleNormal="100" workbookViewId="0">
      <selection activeCell="K108" sqref="K108:N108"/>
    </sheetView>
  </sheetViews>
  <sheetFormatPr baseColWidth="10" defaultColWidth="9.26953125" defaultRowHeight="12.5" x14ac:dyDescent="0.25"/>
  <cols>
    <col min="1" max="2" width="6.7265625" style="39" customWidth="1"/>
    <col min="3" max="3" width="12.7265625" style="39" customWidth="1"/>
    <col min="4" max="4" width="9.26953125" style="39" customWidth="1"/>
    <col min="5" max="5" width="12.7265625" style="39" customWidth="1"/>
    <col min="6" max="7" width="9.26953125" style="39" customWidth="1"/>
    <col min="8" max="8" width="2.1796875" style="39" customWidth="1"/>
    <col min="9" max="9" width="5.7265625" style="39" customWidth="1"/>
    <col min="10" max="10" width="4.7265625" style="39" customWidth="1"/>
    <col min="11" max="11" width="3.26953125" style="39" customWidth="1"/>
    <col min="12" max="12" width="2.1796875" style="39" customWidth="1"/>
    <col min="13" max="13" width="8" style="39" customWidth="1"/>
    <col min="14" max="14" width="17.26953125" style="39" customWidth="1"/>
    <col min="15" max="15" width="5.7265625" style="39" customWidth="1"/>
    <col min="16" max="16" width="87.26953125" style="40" customWidth="1"/>
    <col min="17" max="83" width="9.26953125" style="40"/>
    <col min="84" max="16384" width="9.26953125" style="39"/>
  </cols>
  <sheetData>
    <row r="1" spans="1:16" ht="77.25" customHeight="1" x14ac:dyDescent="0.25">
      <c r="A1" s="160"/>
      <c r="B1" s="160"/>
      <c r="C1" s="160"/>
      <c r="D1" s="160"/>
      <c r="E1" s="160"/>
      <c r="F1" s="160"/>
      <c r="G1" s="160"/>
      <c r="H1" s="160"/>
      <c r="I1" s="160"/>
      <c r="J1" s="160"/>
      <c r="K1" s="160"/>
      <c r="L1" s="160"/>
      <c r="M1" s="160"/>
      <c r="N1" s="160"/>
    </row>
    <row r="2" spans="1:16" ht="75" customHeight="1" x14ac:dyDescent="0.25">
      <c r="A2" s="41"/>
      <c r="B2" s="40"/>
      <c r="C2" s="40"/>
      <c r="D2" s="40"/>
      <c r="E2" s="40"/>
      <c r="F2" s="40"/>
      <c r="G2" s="40"/>
      <c r="H2" s="40"/>
      <c r="I2" s="40"/>
      <c r="J2" s="40"/>
      <c r="K2" s="40"/>
      <c r="L2" s="40"/>
      <c r="M2" s="40"/>
      <c r="N2" s="40"/>
      <c r="O2" s="40"/>
    </row>
    <row r="3" spans="1:16" ht="20.149999999999999" customHeight="1" x14ac:dyDescent="0.25">
      <c r="A3" s="42" t="s">
        <v>115</v>
      </c>
      <c r="B3" s="40"/>
      <c r="C3" s="40"/>
      <c r="D3" s="40"/>
      <c r="E3" s="40"/>
      <c r="F3" s="40"/>
      <c r="G3" s="40"/>
      <c r="H3" s="40"/>
      <c r="I3" s="40"/>
      <c r="J3" s="40"/>
      <c r="K3" s="40"/>
      <c r="L3" s="40"/>
      <c r="M3" s="40"/>
      <c r="N3" s="40"/>
      <c r="O3" s="40"/>
    </row>
    <row r="4" spans="1:16" ht="6.75" customHeight="1" x14ac:dyDescent="0.25">
      <c r="A4" s="42"/>
      <c r="B4" s="40"/>
      <c r="C4" s="40"/>
      <c r="D4" s="40"/>
      <c r="E4" s="40"/>
      <c r="F4" s="40"/>
      <c r="G4" s="40"/>
      <c r="H4" s="40"/>
      <c r="I4" s="40"/>
      <c r="J4" s="40"/>
      <c r="K4" s="40"/>
      <c r="L4" s="40"/>
      <c r="M4" s="40"/>
      <c r="N4" s="40"/>
      <c r="O4" s="40"/>
    </row>
    <row r="5" spans="1:16" ht="37.5" customHeight="1" x14ac:dyDescent="0.25">
      <c r="A5" s="161" t="s">
        <v>116</v>
      </c>
      <c r="B5" s="161"/>
      <c r="C5" s="161"/>
      <c r="D5" s="161"/>
      <c r="E5" s="161"/>
      <c r="F5" s="161"/>
      <c r="G5" s="161"/>
      <c r="H5" s="161"/>
      <c r="I5" s="161"/>
      <c r="J5" s="161"/>
      <c r="K5" s="161"/>
      <c r="L5" s="161"/>
      <c r="M5" s="161"/>
      <c r="N5" s="161"/>
      <c r="O5" s="161"/>
    </row>
    <row r="6" spans="1:16" ht="6.75" customHeight="1" x14ac:dyDescent="0.25">
      <c r="A6" s="42"/>
      <c r="B6" s="40"/>
      <c r="C6" s="40"/>
      <c r="D6" s="40"/>
      <c r="E6" s="40"/>
      <c r="F6" s="40"/>
      <c r="G6" s="40"/>
      <c r="H6" s="40"/>
      <c r="I6" s="40"/>
      <c r="J6" s="40"/>
      <c r="K6" s="40"/>
      <c r="L6" s="40"/>
      <c r="M6" s="40"/>
      <c r="N6" s="40"/>
      <c r="O6" s="40"/>
    </row>
    <row r="7" spans="1:16" ht="57" customHeight="1" x14ac:dyDescent="0.25">
      <c r="A7" s="162" t="s">
        <v>117</v>
      </c>
      <c r="B7" s="162"/>
      <c r="C7" s="162"/>
      <c r="D7" s="162"/>
      <c r="E7" s="162"/>
      <c r="F7" s="162"/>
      <c r="G7" s="162"/>
      <c r="H7" s="162"/>
      <c r="I7" s="162"/>
      <c r="J7" s="162"/>
      <c r="K7" s="162"/>
      <c r="L7" s="162"/>
      <c r="M7" s="162"/>
      <c r="N7" s="162"/>
      <c r="O7" s="162"/>
    </row>
    <row r="8" spans="1:16" ht="9" customHeight="1" x14ac:dyDescent="0.25">
      <c r="B8" s="40"/>
      <c r="C8" s="40"/>
      <c r="D8" s="40"/>
      <c r="E8" s="40"/>
      <c r="F8" s="40"/>
      <c r="G8" s="40"/>
      <c r="H8" s="40"/>
      <c r="I8" s="40"/>
      <c r="J8" s="40"/>
      <c r="K8" s="40"/>
      <c r="L8" s="40"/>
      <c r="M8" s="40"/>
      <c r="N8" s="40"/>
      <c r="O8" s="40"/>
    </row>
    <row r="9" spans="1:16" ht="20.149999999999999" customHeight="1" x14ac:dyDescent="0.25">
      <c r="A9" s="43" t="s">
        <v>118</v>
      </c>
      <c r="B9" s="40"/>
      <c r="C9" s="40"/>
      <c r="D9" s="163" t="s">
        <v>119</v>
      </c>
      <c r="E9" s="164"/>
      <c r="F9" s="164"/>
      <c r="G9" s="164"/>
      <c r="H9" s="164"/>
      <c r="I9" s="164"/>
      <c r="J9" s="164"/>
      <c r="K9" s="164"/>
      <c r="L9" s="164"/>
      <c r="M9" s="164"/>
      <c r="N9" s="164"/>
      <c r="O9" s="165"/>
    </row>
    <row r="10" spans="1:16" s="40" customFormat="1" ht="4.5" customHeight="1" x14ac:dyDescent="0.25">
      <c r="A10" s="43"/>
    </row>
    <row r="11" spans="1:16" ht="24.75" customHeight="1" x14ac:dyDescent="0.25">
      <c r="A11" s="166" t="s">
        <v>120</v>
      </c>
      <c r="B11" s="166"/>
      <c r="C11" s="166"/>
      <c r="D11" s="44">
        <v>4</v>
      </c>
      <c r="E11" s="167" t="s">
        <v>121</v>
      </c>
      <c r="F11" s="168"/>
      <c r="G11" s="169"/>
      <c r="H11" s="170">
        <v>2</v>
      </c>
      <c r="I11" s="171"/>
      <c r="J11" s="172"/>
      <c r="K11" s="40"/>
      <c r="L11" s="40"/>
      <c r="M11" s="40"/>
      <c r="N11" s="40"/>
      <c r="O11" s="40"/>
    </row>
    <row r="12" spans="1:16" s="41" customFormat="1" ht="9" customHeight="1" x14ac:dyDescent="0.25">
      <c r="A12" s="45"/>
      <c r="B12" s="45"/>
      <c r="C12" s="45"/>
      <c r="D12" s="46"/>
      <c r="E12" s="47"/>
      <c r="F12" s="47"/>
      <c r="G12" s="47"/>
      <c r="H12" s="46"/>
      <c r="I12" s="46"/>
      <c r="J12" s="46"/>
    </row>
    <row r="13" spans="1:16" ht="17.25" customHeight="1" x14ac:dyDescent="0.25">
      <c r="A13" s="48" t="s">
        <v>122</v>
      </c>
      <c r="B13" s="48"/>
      <c r="C13" s="48"/>
      <c r="D13" s="48"/>
      <c r="E13" s="48"/>
      <c r="F13" s="48"/>
      <c r="G13" s="48"/>
      <c r="H13" s="48"/>
      <c r="I13" s="48"/>
      <c r="J13" s="48"/>
      <c r="K13" s="48"/>
      <c r="L13" s="48"/>
      <c r="M13" s="48"/>
      <c r="N13" s="48"/>
      <c r="O13" s="48"/>
      <c r="P13" s="49"/>
    </row>
    <row r="14" spans="1:16" s="40" customFormat="1" ht="24.75" customHeight="1" x14ac:dyDescent="0.25">
      <c r="A14" s="50"/>
      <c r="B14" s="51"/>
      <c r="C14" s="51"/>
      <c r="D14" s="51"/>
      <c r="E14" s="51"/>
      <c r="F14" s="51"/>
      <c r="G14" s="51"/>
      <c r="H14" s="51"/>
      <c r="I14" s="51"/>
      <c r="J14" s="51"/>
      <c r="K14" s="51"/>
      <c r="L14" s="51"/>
      <c r="M14" s="51"/>
      <c r="N14" s="52"/>
      <c r="O14" s="52"/>
    </row>
    <row r="15" spans="1:16" s="40" customFormat="1" ht="14.25" customHeight="1" x14ac:dyDescent="0.25">
      <c r="A15" s="53" t="s">
        <v>123</v>
      </c>
      <c r="B15" s="54" t="s">
        <v>124</v>
      </c>
    </row>
    <row r="16" spans="1:16" s="40" customFormat="1" ht="13.5" customHeight="1" x14ac:dyDescent="0.25">
      <c r="A16" s="52"/>
      <c r="B16" s="52"/>
      <c r="C16" s="52"/>
      <c r="D16" s="55"/>
      <c r="E16" s="47"/>
      <c r="F16" s="47"/>
      <c r="G16" s="47"/>
      <c r="H16" s="55"/>
      <c r="I16" s="56"/>
    </row>
    <row r="17" spans="1:83" ht="23.25" customHeight="1" x14ac:dyDescent="0.25">
      <c r="A17" s="57"/>
      <c r="B17" s="58"/>
      <c r="C17" s="58"/>
      <c r="D17" s="58"/>
      <c r="E17" s="59"/>
      <c r="F17" s="173" t="s">
        <v>125</v>
      </c>
      <c r="G17" s="174"/>
      <c r="H17" s="175"/>
      <c r="I17" s="179" t="s">
        <v>126</v>
      </c>
      <c r="J17" s="180"/>
      <c r="K17" s="180"/>
      <c r="L17" s="180"/>
      <c r="M17" s="180"/>
      <c r="N17" s="180"/>
      <c r="O17" s="181"/>
    </row>
    <row r="18" spans="1:83" ht="36.75" customHeight="1" x14ac:dyDescent="0.25">
      <c r="A18" s="52"/>
      <c r="B18" s="52"/>
      <c r="C18" s="52"/>
      <c r="D18" s="52"/>
      <c r="E18" s="60"/>
      <c r="F18" s="176"/>
      <c r="G18" s="177"/>
      <c r="H18" s="178"/>
      <c r="I18" s="182" t="s">
        <v>127</v>
      </c>
      <c r="J18" s="183"/>
      <c r="K18" s="184"/>
      <c r="L18" s="185" t="s">
        <v>128</v>
      </c>
      <c r="M18" s="186"/>
      <c r="N18" s="187" t="s">
        <v>129</v>
      </c>
      <c r="O18" s="188"/>
    </row>
    <row r="19" spans="1:83" s="63" customFormat="1" ht="23.9" customHeight="1" x14ac:dyDescent="0.25">
      <c r="A19" s="61" t="s">
        <v>3</v>
      </c>
      <c r="B19" s="189" t="s">
        <v>130</v>
      </c>
      <c r="C19" s="189"/>
      <c r="D19" s="189"/>
      <c r="E19" s="190"/>
      <c r="F19" s="191">
        <v>7500</v>
      </c>
      <c r="G19" s="192"/>
      <c r="H19" s="193"/>
      <c r="I19" s="191"/>
      <c r="J19" s="192"/>
      <c r="K19" s="193"/>
      <c r="L19" s="191"/>
      <c r="M19" s="193"/>
      <c r="N19" s="191"/>
      <c r="O19" s="193"/>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row>
    <row r="20" spans="1:83" s="63" customFormat="1" ht="23.9" customHeight="1" x14ac:dyDescent="0.25">
      <c r="A20" s="61" t="s">
        <v>4</v>
      </c>
      <c r="B20" s="189" t="s">
        <v>131</v>
      </c>
      <c r="C20" s="189"/>
      <c r="D20" s="189"/>
      <c r="E20" s="190"/>
      <c r="F20" s="191"/>
      <c r="G20" s="192"/>
      <c r="H20" s="193"/>
      <c r="I20" s="191"/>
      <c r="J20" s="192"/>
      <c r="K20" s="193"/>
      <c r="L20" s="191">
        <v>3</v>
      </c>
      <c r="M20" s="193"/>
      <c r="N20" s="191">
        <v>4500</v>
      </c>
      <c r="O20" s="193"/>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62"/>
      <c r="CE20" s="62"/>
    </row>
    <row r="21" spans="1:83" s="63" customFormat="1" ht="23.9" customHeight="1" x14ac:dyDescent="0.25">
      <c r="A21" s="61" t="s">
        <v>5</v>
      </c>
      <c r="B21" s="189" t="s">
        <v>0</v>
      </c>
      <c r="C21" s="189"/>
      <c r="D21" s="189"/>
      <c r="E21" s="190"/>
      <c r="F21" s="191">
        <v>5000</v>
      </c>
      <c r="G21" s="192"/>
      <c r="H21" s="193"/>
      <c r="I21" s="191"/>
      <c r="J21" s="192"/>
      <c r="K21" s="193"/>
      <c r="L21" s="191"/>
      <c r="M21" s="193"/>
      <c r="N21" s="191"/>
      <c r="O21" s="193"/>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row>
    <row r="22" spans="1:83" s="63" customFormat="1" ht="23.9" customHeight="1" x14ac:dyDescent="0.25">
      <c r="A22" s="61" t="s">
        <v>6</v>
      </c>
      <c r="B22" s="189" t="s">
        <v>17</v>
      </c>
      <c r="C22" s="189"/>
      <c r="D22" s="189"/>
      <c r="E22" s="190"/>
      <c r="F22" s="191"/>
      <c r="G22" s="192"/>
      <c r="H22" s="193"/>
      <c r="I22" s="191"/>
      <c r="J22" s="192"/>
      <c r="K22" s="193"/>
      <c r="L22" s="191"/>
      <c r="M22" s="193"/>
      <c r="N22" s="191"/>
      <c r="O22" s="193"/>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2"/>
      <c r="CE22" s="62"/>
    </row>
    <row r="23" spans="1:83" s="63" customFormat="1" ht="23.9" customHeight="1" x14ac:dyDescent="0.25">
      <c r="A23" s="61" t="s">
        <v>7</v>
      </c>
      <c r="B23" s="189" t="s">
        <v>22</v>
      </c>
      <c r="C23" s="189"/>
      <c r="D23" s="189"/>
      <c r="E23" s="190"/>
      <c r="F23" s="191">
        <v>3500</v>
      </c>
      <c r="G23" s="192"/>
      <c r="H23" s="193"/>
      <c r="I23" s="191"/>
      <c r="J23" s="192"/>
      <c r="K23" s="193"/>
      <c r="L23" s="191"/>
      <c r="M23" s="193"/>
      <c r="N23" s="191"/>
      <c r="O23" s="193"/>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row>
    <row r="24" spans="1:83" s="63" customFormat="1" ht="23.9" customHeight="1" x14ac:dyDescent="0.25">
      <c r="A24" s="61" t="s">
        <v>8</v>
      </c>
      <c r="B24" s="189" t="s">
        <v>132</v>
      </c>
      <c r="C24" s="189"/>
      <c r="D24" s="189"/>
      <c r="E24" s="190"/>
      <c r="F24" s="191"/>
      <c r="G24" s="192"/>
      <c r="H24" s="193"/>
      <c r="I24" s="191"/>
      <c r="J24" s="192"/>
      <c r="K24" s="193"/>
      <c r="L24" s="191"/>
      <c r="M24" s="193"/>
      <c r="N24" s="191"/>
      <c r="O24" s="193"/>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row>
    <row r="25" spans="1:83" s="63" customFormat="1" ht="23.9" customHeight="1" x14ac:dyDescent="0.25">
      <c r="A25" s="61" t="s">
        <v>9</v>
      </c>
      <c r="B25" s="189" t="s">
        <v>133</v>
      </c>
      <c r="C25" s="189"/>
      <c r="D25" s="189"/>
      <c r="E25" s="190"/>
      <c r="F25" s="191">
        <v>3500</v>
      </c>
      <c r="G25" s="192"/>
      <c r="H25" s="193"/>
      <c r="I25" s="191"/>
      <c r="J25" s="192"/>
      <c r="K25" s="193"/>
      <c r="L25" s="191"/>
      <c r="M25" s="193"/>
      <c r="N25" s="191"/>
      <c r="O25" s="193"/>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row>
    <row r="26" spans="1:83" s="63" customFormat="1" ht="23.9" customHeight="1" x14ac:dyDescent="0.25">
      <c r="A26" s="61" t="s">
        <v>10</v>
      </c>
      <c r="B26" s="189" t="s">
        <v>1</v>
      </c>
      <c r="C26" s="189"/>
      <c r="D26" s="189"/>
      <c r="E26" s="190"/>
      <c r="F26" s="191">
        <v>3000</v>
      </c>
      <c r="G26" s="192"/>
      <c r="H26" s="193"/>
      <c r="I26" s="191"/>
      <c r="J26" s="192"/>
      <c r="K26" s="193"/>
      <c r="L26" s="191"/>
      <c r="M26" s="193"/>
      <c r="N26" s="191"/>
      <c r="O26" s="193"/>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row>
    <row r="27" spans="1:83" s="63" customFormat="1" ht="23.9" customHeight="1" x14ac:dyDescent="0.25">
      <c r="A27" s="61" t="s">
        <v>13</v>
      </c>
      <c r="B27" s="189" t="s">
        <v>2</v>
      </c>
      <c r="C27" s="189"/>
      <c r="D27" s="189"/>
      <c r="E27" s="190"/>
      <c r="F27" s="191">
        <v>27500</v>
      </c>
      <c r="G27" s="192"/>
      <c r="H27" s="193"/>
      <c r="I27" s="191"/>
      <c r="J27" s="192"/>
      <c r="K27" s="193"/>
      <c r="L27" s="191"/>
      <c r="M27" s="193"/>
      <c r="N27" s="191"/>
      <c r="O27" s="193"/>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row>
    <row r="28" spans="1:83" s="63" customFormat="1" ht="23.9" customHeight="1" x14ac:dyDescent="0.25">
      <c r="A28" s="61" t="s">
        <v>18</v>
      </c>
      <c r="B28" s="189" t="s">
        <v>19</v>
      </c>
      <c r="C28" s="189"/>
      <c r="D28" s="189"/>
      <c r="E28" s="190"/>
      <c r="F28" s="191">
        <v>7500</v>
      </c>
      <c r="G28" s="192"/>
      <c r="H28" s="193"/>
      <c r="I28" s="191"/>
      <c r="J28" s="192"/>
      <c r="K28" s="193"/>
      <c r="L28" s="191"/>
      <c r="M28" s="193"/>
      <c r="N28" s="191"/>
      <c r="O28" s="193"/>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row>
    <row r="29" spans="1:83" s="63" customFormat="1" ht="21.75" customHeight="1" x14ac:dyDescent="0.25">
      <c r="A29" s="61" t="s">
        <v>20</v>
      </c>
      <c r="B29" s="189" t="s">
        <v>134</v>
      </c>
      <c r="C29" s="189"/>
      <c r="D29" s="189"/>
      <c r="E29" s="190"/>
      <c r="F29" s="191">
        <v>5600</v>
      </c>
      <c r="G29" s="192"/>
      <c r="H29" s="193"/>
      <c r="I29" s="191"/>
      <c r="J29" s="192"/>
      <c r="K29" s="193"/>
      <c r="L29" s="191"/>
      <c r="M29" s="193"/>
      <c r="N29" s="191"/>
      <c r="O29" s="193"/>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row>
    <row r="30" spans="1:83" s="63" customFormat="1" ht="15.75" customHeight="1" x14ac:dyDescent="0.25">
      <c r="A30" s="61" t="s">
        <v>21</v>
      </c>
      <c r="B30" s="62" t="s">
        <v>135</v>
      </c>
      <c r="C30" s="55"/>
      <c r="D30" s="55"/>
      <c r="E30" s="64"/>
      <c r="F30" s="191"/>
      <c r="G30" s="192"/>
      <c r="H30" s="193"/>
      <c r="I30" s="191"/>
      <c r="J30" s="192"/>
      <c r="K30" s="193"/>
      <c r="L30" s="191"/>
      <c r="M30" s="193"/>
      <c r="N30" s="191"/>
      <c r="O30" s="193"/>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c r="CA30" s="62"/>
      <c r="CB30" s="62"/>
      <c r="CC30" s="62"/>
      <c r="CD30" s="62"/>
      <c r="CE30" s="62"/>
    </row>
    <row r="31" spans="1:83" s="63" customFormat="1" ht="15" customHeight="1" x14ac:dyDescent="0.25">
      <c r="A31" s="62" t="s">
        <v>63</v>
      </c>
      <c r="B31" s="189" t="s">
        <v>136</v>
      </c>
      <c r="C31" s="189"/>
      <c r="D31" s="55" t="s">
        <v>137</v>
      </c>
      <c r="E31" s="64">
        <v>0</v>
      </c>
      <c r="F31" s="191"/>
      <c r="G31" s="192"/>
      <c r="H31" s="193"/>
      <c r="I31" s="191"/>
      <c r="J31" s="192"/>
      <c r="K31" s="193"/>
      <c r="L31" s="191"/>
      <c r="M31" s="193"/>
      <c r="N31" s="191"/>
      <c r="O31" s="193"/>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c r="CA31" s="62"/>
      <c r="CB31" s="62"/>
      <c r="CC31" s="62"/>
      <c r="CD31" s="62"/>
      <c r="CE31" s="62"/>
    </row>
    <row r="32" spans="1:83" s="63" customFormat="1" ht="15" customHeight="1" x14ac:dyDescent="0.25">
      <c r="A32" s="62" t="s">
        <v>63</v>
      </c>
      <c r="B32" s="189" t="s">
        <v>138</v>
      </c>
      <c r="C32" s="189"/>
      <c r="D32" s="55" t="s">
        <v>137</v>
      </c>
      <c r="E32" s="64">
        <v>12</v>
      </c>
      <c r="F32" s="191">
        <v>0</v>
      </c>
      <c r="G32" s="192"/>
      <c r="H32" s="193"/>
      <c r="I32" s="191"/>
      <c r="J32" s="192"/>
      <c r="K32" s="193"/>
      <c r="L32" s="191"/>
      <c r="M32" s="193"/>
      <c r="N32" s="191"/>
      <c r="O32" s="193"/>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row>
    <row r="33" spans="1:83" s="63" customFormat="1" ht="15" customHeight="1" x14ac:dyDescent="0.25">
      <c r="A33" s="62" t="s">
        <v>63</v>
      </c>
      <c r="B33" s="189" t="s">
        <v>139</v>
      </c>
      <c r="C33" s="189"/>
      <c r="D33" s="55" t="s">
        <v>137</v>
      </c>
      <c r="E33" s="64">
        <v>0</v>
      </c>
      <c r="F33" s="191"/>
      <c r="G33" s="192"/>
      <c r="H33" s="193"/>
      <c r="I33" s="191"/>
      <c r="J33" s="192"/>
      <c r="K33" s="193"/>
      <c r="L33" s="191"/>
      <c r="M33" s="193"/>
      <c r="N33" s="194"/>
      <c r="O33" s="195"/>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row>
    <row r="34" spans="1:83" s="63" customFormat="1" ht="35.9" customHeight="1" x14ac:dyDescent="0.25">
      <c r="A34" s="55"/>
      <c r="B34" s="202" t="s">
        <v>140</v>
      </c>
      <c r="C34" s="202"/>
      <c r="D34" s="202"/>
      <c r="E34" s="203"/>
      <c r="F34" s="204">
        <v>63100</v>
      </c>
      <c r="G34" s="205"/>
      <c r="H34" s="206"/>
      <c r="I34" s="207"/>
      <c r="J34" s="208"/>
      <c r="K34" s="208"/>
      <c r="L34" s="208"/>
      <c r="M34" s="208"/>
      <c r="N34" s="209">
        <v>4500</v>
      </c>
      <c r="O34" s="210"/>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row>
    <row r="35" spans="1:83" ht="21.75" customHeight="1" x14ac:dyDescent="0.25">
      <c r="A35" s="65"/>
      <c r="B35" s="199" t="s">
        <v>141</v>
      </c>
      <c r="C35" s="199"/>
      <c r="D35" s="199"/>
      <c r="E35" s="199"/>
      <c r="F35" s="66"/>
      <c r="G35" s="66"/>
      <c r="H35" s="66"/>
      <c r="I35" s="66"/>
      <c r="J35" s="66"/>
      <c r="K35" s="66"/>
      <c r="L35" s="66"/>
      <c r="M35" s="67"/>
      <c r="N35" s="211">
        <f>+N34*0.0833</f>
        <v>374.85</v>
      </c>
      <c r="O35" s="212"/>
    </row>
    <row r="36" spans="1:83" ht="26.9" customHeight="1" x14ac:dyDescent="0.25">
      <c r="A36" s="65"/>
      <c r="B36" s="196" t="s">
        <v>142</v>
      </c>
      <c r="C36" s="196"/>
      <c r="D36" s="196"/>
      <c r="E36" s="196"/>
      <c r="F36" s="66"/>
      <c r="G36" s="66"/>
      <c r="H36" s="66"/>
      <c r="I36" s="66"/>
      <c r="J36" s="66"/>
      <c r="K36" s="66"/>
      <c r="L36" s="66"/>
      <c r="M36" s="67"/>
      <c r="N36" s="197">
        <f>N35+N34</f>
        <v>4874.8500000000004</v>
      </c>
      <c r="O36" s="198"/>
    </row>
    <row r="37" spans="1:83" ht="21.75" customHeight="1" x14ac:dyDescent="0.25">
      <c r="A37" s="65"/>
      <c r="B37" s="199" t="s">
        <v>143</v>
      </c>
      <c r="C37" s="199"/>
      <c r="D37" s="199"/>
      <c r="E37" s="199"/>
      <c r="F37" s="66"/>
      <c r="G37" s="66"/>
      <c r="H37" s="66"/>
      <c r="I37" s="66"/>
      <c r="J37" s="66"/>
      <c r="K37" s="66"/>
      <c r="L37" s="66"/>
      <c r="M37" s="67"/>
      <c r="N37" s="200">
        <f>N36*0.17</f>
        <v>828.72450000000015</v>
      </c>
      <c r="O37" s="201"/>
    </row>
    <row r="38" spans="1:83" ht="26.25" customHeight="1" x14ac:dyDescent="0.25">
      <c r="A38" s="68"/>
      <c r="B38" s="196" t="s">
        <v>144</v>
      </c>
      <c r="C38" s="196"/>
      <c r="D38" s="196"/>
      <c r="E38" s="196"/>
      <c r="F38" s="69"/>
      <c r="G38" s="69"/>
      <c r="H38" s="69"/>
      <c r="I38" s="69"/>
      <c r="J38" s="69"/>
      <c r="K38" s="69"/>
      <c r="L38" s="69"/>
      <c r="M38" s="70"/>
      <c r="N38" s="197">
        <f>N36+N37</f>
        <v>5703.5745000000006</v>
      </c>
      <c r="O38" s="198"/>
    </row>
    <row r="39" spans="1:83" ht="24.65" customHeight="1" x14ac:dyDescent="0.25">
      <c r="A39" s="216" t="s">
        <v>145</v>
      </c>
      <c r="B39" s="217"/>
      <c r="C39" s="217"/>
      <c r="D39" s="217"/>
      <c r="E39" s="217"/>
      <c r="F39" s="217"/>
      <c r="G39" s="217"/>
      <c r="H39" s="217"/>
      <c r="I39" s="217"/>
      <c r="J39" s="217"/>
      <c r="K39" s="217"/>
      <c r="L39" s="217"/>
      <c r="M39" s="218"/>
      <c r="N39" s="219">
        <f>N38+F34</f>
        <v>68803.574500000002</v>
      </c>
      <c r="O39" s="220"/>
    </row>
    <row r="40" spans="1:83" s="40" customFormat="1" ht="24.75" customHeight="1" x14ac:dyDescent="0.25">
      <c r="A40" s="50"/>
      <c r="B40" s="51"/>
      <c r="C40" s="51"/>
      <c r="D40" s="51"/>
      <c r="E40" s="51"/>
      <c r="F40" s="51"/>
      <c r="G40" s="51"/>
      <c r="H40" s="51"/>
      <c r="I40" s="51"/>
      <c r="J40" s="51"/>
      <c r="K40" s="51"/>
      <c r="L40" s="51"/>
      <c r="M40" s="51"/>
      <c r="N40" s="52"/>
      <c r="O40" s="52"/>
    </row>
    <row r="41" spans="1:83" s="40" customFormat="1" ht="14.25" customHeight="1" x14ac:dyDescent="0.25">
      <c r="A41" s="53" t="s">
        <v>146</v>
      </c>
      <c r="B41" s="54" t="s">
        <v>147</v>
      </c>
    </row>
    <row r="42" spans="1:83" ht="21.65" customHeight="1" x14ac:dyDescent="0.25">
      <c r="A42" s="61" t="s">
        <v>3</v>
      </c>
      <c r="B42" s="213" t="s">
        <v>25</v>
      </c>
      <c r="C42" s="213"/>
      <c r="D42" s="213"/>
      <c r="E42" s="213"/>
      <c r="F42" s="213"/>
      <c r="G42" s="213"/>
      <c r="H42" s="213"/>
      <c r="I42" s="213"/>
      <c r="J42" s="213"/>
      <c r="K42" s="213"/>
      <c r="L42" s="213"/>
      <c r="M42" s="213"/>
      <c r="N42" s="221">
        <v>16000</v>
      </c>
      <c r="O42" s="222"/>
    </row>
    <row r="43" spans="1:83" ht="21.65" customHeight="1" x14ac:dyDescent="0.25">
      <c r="A43" s="61" t="s">
        <v>4</v>
      </c>
      <c r="B43" s="213" t="s">
        <v>26</v>
      </c>
      <c r="C43" s="213"/>
      <c r="D43" s="213"/>
      <c r="E43" s="213"/>
      <c r="F43" s="213"/>
      <c r="G43" s="213"/>
      <c r="H43" s="213"/>
      <c r="I43" s="213"/>
      <c r="J43" s="213"/>
      <c r="K43" s="213"/>
      <c r="L43" s="213"/>
      <c r="M43" s="213"/>
      <c r="N43" s="223">
        <v>1250</v>
      </c>
      <c r="O43" s="224"/>
    </row>
    <row r="44" spans="1:83" ht="21.65" customHeight="1" x14ac:dyDescent="0.25">
      <c r="A44" s="61" t="s">
        <v>5</v>
      </c>
      <c r="B44" s="213" t="s">
        <v>148</v>
      </c>
      <c r="C44" s="213"/>
      <c r="D44" s="213"/>
      <c r="E44" s="213"/>
      <c r="F44" s="213"/>
      <c r="G44" s="213"/>
      <c r="H44" s="213"/>
      <c r="I44" s="213"/>
      <c r="J44" s="213"/>
      <c r="K44" s="213"/>
      <c r="L44" s="213"/>
      <c r="M44" s="213"/>
      <c r="N44" s="214">
        <f>3600+2500</f>
        <v>6100</v>
      </c>
      <c r="O44" s="215"/>
    </row>
    <row r="45" spans="1:83" ht="21.65" customHeight="1" x14ac:dyDescent="0.25">
      <c r="A45" s="61" t="s">
        <v>6</v>
      </c>
      <c r="B45" s="213" t="s">
        <v>28</v>
      </c>
      <c r="C45" s="213"/>
      <c r="D45" s="213"/>
      <c r="E45" s="213"/>
      <c r="F45" s="213"/>
      <c r="G45" s="213"/>
      <c r="H45" s="213"/>
      <c r="I45" s="213"/>
      <c r="J45" s="213"/>
      <c r="K45" s="213"/>
      <c r="L45" s="213"/>
      <c r="M45" s="213"/>
      <c r="N45" s="214">
        <f>1500+3750</f>
        <v>5250</v>
      </c>
      <c r="O45" s="215"/>
    </row>
    <row r="46" spans="1:83" ht="21.65" customHeight="1" x14ac:dyDescent="0.25">
      <c r="A46" s="61" t="s">
        <v>7</v>
      </c>
      <c r="B46" s="213" t="s">
        <v>149</v>
      </c>
      <c r="C46" s="213"/>
      <c r="D46" s="213"/>
      <c r="E46" s="213"/>
      <c r="F46" s="213"/>
      <c r="G46" s="213"/>
      <c r="H46" s="213"/>
      <c r="I46" s="213"/>
      <c r="J46" s="213"/>
      <c r="K46" s="213"/>
      <c r="L46" s="213"/>
      <c r="M46" s="213"/>
      <c r="N46" s="214">
        <v>2450</v>
      </c>
      <c r="O46" s="215"/>
    </row>
    <row r="47" spans="1:83" ht="21.65" customHeight="1" x14ac:dyDescent="0.25">
      <c r="A47" s="61" t="s">
        <v>8</v>
      </c>
      <c r="B47" s="213" t="s">
        <v>30</v>
      </c>
      <c r="C47" s="213"/>
      <c r="D47" s="213"/>
      <c r="E47" s="213"/>
      <c r="F47" s="213"/>
      <c r="G47" s="213"/>
      <c r="H47" s="213"/>
      <c r="I47" s="213"/>
      <c r="J47" s="213"/>
      <c r="K47" s="213"/>
      <c r="L47" s="213"/>
      <c r="M47" s="213"/>
      <c r="N47" s="229">
        <v>500</v>
      </c>
      <c r="O47" s="230"/>
    </row>
    <row r="48" spans="1:83" ht="24.65" customHeight="1" x14ac:dyDescent="0.25">
      <c r="A48" s="216" t="s">
        <v>150</v>
      </c>
      <c r="B48" s="217"/>
      <c r="C48" s="217"/>
      <c r="D48" s="217"/>
      <c r="E48" s="217"/>
      <c r="F48" s="217"/>
      <c r="G48" s="217"/>
      <c r="H48" s="217"/>
      <c r="I48" s="217"/>
      <c r="J48" s="217"/>
      <c r="K48" s="217"/>
      <c r="L48" s="217"/>
      <c r="M48" s="218"/>
      <c r="N48" s="231">
        <f>SUM(N42:O47)</f>
        <v>31550</v>
      </c>
      <c r="O48" s="232"/>
    </row>
    <row r="49" spans="1:15" s="40" customFormat="1" ht="24.65" customHeight="1" x14ac:dyDescent="0.25">
      <c r="A49" s="71"/>
      <c r="B49" s="71"/>
      <c r="C49" s="71"/>
      <c r="D49" s="71"/>
      <c r="E49" s="71"/>
      <c r="F49" s="71"/>
      <c r="G49" s="71"/>
      <c r="H49" s="71"/>
      <c r="I49" s="71"/>
      <c r="J49" s="71"/>
      <c r="K49" s="71"/>
      <c r="L49" s="71"/>
      <c r="M49" s="71"/>
      <c r="N49" s="55"/>
      <c r="O49" s="55"/>
    </row>
    <row r="50" spans="1:15" s="40" customFormat="1" ht="14.25" customHeight="1" x14ac:dyDescent="0.25">
      <c r="A50" s="53" t="s">
        <v>151</v>
      </c>
      <c r="B50" s="72" t="s">
        <v>152</v>
      </c>
      <c r="C50" s="53"/>
      <c r="D50" s="53"/>
      <c r="E50" s="53"/>
      <c r="F50" s="53"/>
      <c r="G50" s="53"/>
      <c r="H50" s="53"/>
      <c r="I50" s="53"/>
      <c r="J50" s="53"/>
      <c r="K50" s="53"/>
      <c r="L50" s="53"/>
      <c r="M50" s="53"/>
    </row>
    <row r="51" spans="1:15" ht="21.65" customHeight="1" x14ac:dyDescent="0.25">
      <c r="A51" s="61" t="s">
        <v>3</v>
      </c>
      <c r="B51" s="213" t="s">
        <v>153</v>
      </c>
      <c r="C51" s="213"/>
      <c r="D51" s="213"/>
      <c r="E51" s="213"/>
      <c r="F51" s="213"/>
      <c r="G51" s="213"/>
      <c r="H51" s="213"/>
      <c r="I51" s="213"/>
      <c r="J51" s="213"/>
      <c r="K51" s="213"/>
      <c r="L51" s="213"/>
      <c r="M51" s="213"/>
      <c r="N51" s="221">
        <v>6200</v>
      </c>
      <c r="O51" s="222"/>
    </row>
    <row r="52" spans="1:15" ht="21.65" customHeight="1" x14ac:dyDescent="0.25">
      <c r="A52" s="61" t="s">
        <v>4</v>
      </c>
      <c r="B52" s="213" t="s">
        <v>154</v>
      </c>
      <c r="C52" s="213"/>
      <c r="D52" s="213"/>
      <c r="E52" s="213"/>
      <c r="F52" s="213"/>
      <c r="G52" s="213"/>
      <c r="H52" s="213"/>
      <c r="I52" s="213"/>
      <c r="J52" s="213"/>
      <c r="K52" s="213"/>
      <c r="L52" s="213"/>
      <c r="M52" s="213"/>
      <c r="N52" s="225">
        <v>0</v>
      </c>
      <c r="O52" s="226"/>
    </row>
    <row r="53" spans="1:15" ht="21.65" customHeight="1" x14ac:dyDescent="0.25">
      <c r="A53" s="61" t="s">
        <v>5</v>
      </c>
      <c r="B53" s="213" t="s">
        <v>35</v>
      </c>
      <c r="C53" s="213"/>
      <c r="D53" s="213"/>
      <c r="E53" s="213"/>
      <c r="F53" s="213"/>
      <c r="G53" s="213"/>
      <c r="H53" s="213"/>
      <c r="I53" s="213"/>
      <c r="J53" s="213"/>
      <c r="K53" s="213"/>
      <c r="L53" s="213"/>
      <c r="M53" s="213"/>
      <c r="N53" s="227">
        <v>500</v>
      </c>
      <c r="O53" s="228"/>
    </row>
    <row r="54" spans="1:15" ht="12.75" customHeight="1" x14ac:dyDescent="0.25">
      <c r="A54" s="61" t="s">
        <v>6</v>
      </c>
      <c r="B54" s="213" t="s">
        <v>155</v>
      </c>
      <c r="C54" s="213"/>
      <c r="D54" s="213"/>
      <c r="E54" s="213"/>
      <c r="F54" s="213"/>
      <c r="G54" s="213"/>
      <c r="H54" s="213"/>
      <c r="I54" s="213"/>
      <c r="J54" s="213"/>
      <c r="K54" s="213"/>
      <c r="L54" s="213"/>
      <c r="M54" s="213"/>
      <c r="N54" s="227"/>
      <c r="O54" s="228"/>
    </row>
    <row r="55" spans="1:15" ht="13.5" customHeight="1" x14ac:dyDescent="0.25">
      <c r="A55" s="61"/>
      <c r="B55" s="213" t="s">
        <v>36</v>
      </c>
      <c r="C55" s="213"/>
      <c r="D55" s="213"/>
      <c r="E55" s="213"/>
      <c r="F55" s="55" t="s">
        <v>137</v>
      </c>
      <c r="G55" s="44">
        <v>14</v>
      </c>
      <c r="H55" s="55"/>
      <c r="I55" s="55"/>
      <c r="J55" s="55"/>
      <c r="K55" s="55"/>
      <c r="L55" s="55"/>
      <c r="M55" s="64"/>
      <c r="N55" s="227">
        <v>2800</v>
      </c>
      <c r="O55" s="228"/>
    </row>
    <row r="56" spans="1:15" ht="13.5" customHeight="1" x14ac:dyDescent="0.25">
      <c r="A56" s="61"/>
      <c r="B56" s="213" t="s">
        <v>37</v>
      </c>
      <c r="C56" s="213"/>
      <c r="D56" s="213"/>
      <c r="E56" s="213"/>
      <c r="F56" s="55" t="s">
        <v>137</v>
      </c>
      <c r="G56" s="44"/>
      <c r="H56" s="55"/>
      <c r="I56" s="55"/>
      <c r="J56" s="55"/>
      <c r="K56" s="55"/>
      <c r="L56" s="55"/>
      <c r="M56" s="64"/>
      <c r="N56" s="227"/>
      <c r="O56" s="228"/>
    </row>
    <row r="57" spans="1:15" ht="13.5" customHeight="1" x14ac:dyDescent="0.25">
      <c r="A57" s="61"/>
      <c r="B57" s="213" t="s">
        <v>38</v>
      </c>
      <c r="C57" s="213"/>
      <c r="D57" s="213"/>
      <c r="E57" s="213"/>
      <c r="F57" s="55" t="s">
        <v>137</v>
      </c>
      <c r="G57" s="44"/>
      <c r="H57" s="55"/>
      <c r="I57" s="55"/>
      <c r="J57" s="55"/>
      <c r="K57" s="55"/>
      <c r="L57" s="55"/>
      <c r="M57" s="64"/>
      <c r="N57" s="227"/>
      <c r="O57" s="228"/>
    </row>
    <row r="58" spans="1:15" ht="21.65" customHeight="1" x14ac:dyDescent="0.25">
      <c r="A58" s="61" t="s">
        <v>7</v>
      </c>
      <c r="B58" s="213" t="s">
        <v>39</v>
      </c>
      <c r="C58" s="213"/>
      <c r="D58" s="213"/>
      <c r="E58" s="213"/>
      <c r="F58" s="213"/>
      <c r="G58" s="213"/>
      <c r="H58" s="213"/>
      <c r="I58" s="213"/>
      <c r="J58" s="213"/>
      <c r="K58" s="213"/>
      <c r="L58" s="213"/>
      <c r="M58" s="213"/>
      <c r="N58" s="227">
        <v>1080</v>
      </c>
      <c r="O58" s="228"/>
    </row>
    <row r="59" spans="1:15" ht="21.65" customHeight="1" x14ac:dyDescent="0.25">
      <c r="A59" s="61" t="s">
        <v>8</v>
      </c>
      <c r="B59" s="213" t="s">
        <v>156</v>
      </c>
      <c r="C59" s="213"/>
      <c r="D59" s="213"/>
      <c r="E59" s="213"/>
      <c r="F59" s="213"/>
      <c r="G59" s="213"/>
      <c r="H59" s="213"/>
      <c r="I59" s="213"/>
      <c r="J59" s="213"/>
      <c r="K59" s="213"/>
      <c r="L59" s="213"/>
      <c r="M59" s="213"/>
      <c r="N59" s="227">
        <v>23140</v>
      </c>
      <c r="O59" s="228"/>
    </row>
    <row r="60" spans="1:15" ht="21.65" customHeight="1" x14ac:dyDescent="0.25">
      <c r="A60" s="61" t="s">
        <v>9</v>
      </c>
      <c r="B60" s="213" t="s">
        <v>157</v>
      </c>
      <c r="C60" s="213"/>
      <c r="D60" s="213"/>
      <c r="E60" s="213"/>
      <c r="F60" s="213"/>
      <c r="G60" s="213"/>
      <c r="H60" s="213"/>
      <c r="I60" s="213"/>
      <c r="J60" s="213"/>
      <c r="K60" s="213"/>
      <c r="L60" s="213"/>
      <c r="M60" s="213"/>
      <c r="N60" s="227">
        <v>2000</v>
      </c>
      <c r="O60" s="228"/>
    </row>
    <row r="61" spans="1:15" ht="21.65" customHeight="1" x14ac:dyDescent="0.25">
      <c r="A61" s="61" t="s">
        <v>10</v>
      </c>
      <c r="B61" s="213" t="s">
        <v>40</v>
      </c>
      <c r="C61" s="213"/>
      <c r="D61" s="213"/>
      <c r="E61" s="213"/>
      <c r="F61" s="213"/>
      <c r="G61" s="213"/>
      <c r="H61" s="213"/>
      <c r="I61" s="213"/>
      <c r="J61" s="213"/>
      <c r="K61" s="213"/>
      <c r="L61" s="213"/>
      <c r="M61" s="213"/>
      <c r="N61" s="227">
        <v>0</v>
      </c>
      <c r="O61" s="228"/>
    </row>
    <row r="62" spans="1:15" ht="21.65" customHeight="1" x14ac:dyDescent="0.25">
      <c r="A62" s="61" t="s">
        <v>13</v>
      </c>
      <c r="B62" s="213" t="s">
        <v>30</v>
      </c>
      <c r="C62" s="213"/>
      <c r="D62" s="213"/>
      <c r="E62" s="213"/>
      <c r="F62" s="213"/>
      <c r="G62" s="213"/>
      <c r="H62" s="213"/>
      <c r="I62" s="213"/>
      <c r="J62" s="213"/>
      <c r="K62" s="213"/>
      <c r="L62" s="213"/>
      <c r="M62" s="213"/>
      <c r="N62" s="227">
        <v>500</v>
      </c>
      <c r="O62" s="228"/>
    </row>
    <row r="63" spans="1:15" ht="24.65" customHeight="1" x14ac:dyDescent="0.25">
      <c r="A63" s="216" t="s">
        <v>158</v>
      </c>
      <c r="B63" s="217"/>
      <c r="C63" s="217"/>
      <c r="D63" s="217"/>
      <c r="E63" s="217"/>
      <c r="F63" s="217"/>
      <c r="G63" s="217"/>
      <c r="H63" s="217"/>
      <c r="I63" s="217"/>
      <c r="J63" s="217"/>
      <c r="K63" s="217"/>
      <c r="L63" s="217"/>
      <c r="M63" s="218"/>
      <c r="N63" s="231">
        <f>SUM(N51:O62)</f>
        <v>36220</v>
      </c>
      <c r="O63" s="232"/>
    </row>
    <row r="64" spans="1:15" s="40" customFormat="1" ht="24.65" customHeight="1" x14ac:dyDescent="0.25">
      <c r="A64" s="71"/>
      <c r="B64" s="71"/>
      <c r="C64" s="71"/>
      <c r="D64" s="71"/>
      <c r="E64" s="71"/>
      <c r="F64" s="71"/>
      <c r="G64" s="71"/>
      <c r="H64" s="71"/>
      <c r="I64" s="71"/>
      <c r="J64" s="71"/>
      <c r="K64" s="71"/>
      <c r="L64" s="71"/>
      <c r="M64" s="71"/>
      <c r="N64" s="55"/>
      <c r="O64" s="55"/>
    </row>
    <row r="65" spans="1:83" s="40" customFormat="1" ht="14.25" customHeight="1" x14ac:dyDescent="0.25">
      <c r="A65" s="53" t="s">
        <v>159</v>
      </c>
      <c r="B65" s="72" t="s">
        <v>160</v>
      </c>
      <c r="C65" s="53"/>
      <c r="D65" s="53"/>
      <c r="E65" s="53"/>
      <c r="F65" s="53"/>
      <c r="G65" s="53"/>
      <c r="H65" s="53"/>
      <c r="I65" s="53"/>
      <c r="J65" s="53"/>
      <c r="K65" s="53"/>
      <c r="L65" s="53"/>
      <c r="M65" s="53"/>
    </row>
    <row r="66" spans="1:83" ht="21.65" customHeight="1" x14ac:dyDescent="0.25">
      <c r="A66" s="61" t="s">
        <v>3</v>
      </c>
      <c r="B66" s="213" t="s">
        <v>161</v>
      </c>
      <c r="C66" s="213"/>
      <c r="D66" s="213"/>
      <c r="E66" s="213"/>
      <c r="F66" s="213"/>
      <c r="G66" s="213"/>
      <c r="H66" s="213"/>
      <c r="I66" s="213"/>
      <c r="J66" s="213"/>
      <c r="K66" s="213"/>
      <c r="L66" s="213"/>
      <c r="M66" s="213"/>
      <c r="N66" s="221">
        <v>2000</v>
      </c>
      <c r="O66" s="222"/>
    </row>
    <row r="67" spans="1:83" ht="21.65" customHeight="1" x14ac:dyDescent="0.25">
      <c r="A67" s="61" t="s">
        <v>4</v>
      </c>
      <c r="B67" s="213" t="s">
        <v>80</v>
      </c>
      <c r="C67" s="213"/>
      <c r="D67" s="213"/>
      <c r="E67" s="213"/>
      <c r="F67" s="213"/>
      <c r="G67" s="213"/>
      <c r="H67" s="213"/>
      <c r="I67" s="213"/>
      <c r="J67" s="213"/>
      <c r="K67" s="213"/>
      <c r="L67" s="213"/>
      <c r="M67" s="213"/>
      <c r="N67" s="225">
        <v>5750</v>
      </c>
      <c r="O67" s="226"/>
    </row>
    <row r="68" spans="1:83" ht="21.65" customHeight="1" x14ac:dyDescent="0.25">
      <c r="A68" s="61" t="s">
        <v>5</v>
      </c>
      <c r="B68" s="213" t="s">
        <v>162</v>
      </c>
      <c r="C68" s="213"/>
      <c r="D68" s="213"/>
      <c r="E68" s="213"/>
      <c r="F68" s="213"/>
      <c r="G68" s="213"/>
      <c r="H68" s="213"/>
      <c r="I68" s="213"/>
      <c r="J68" s="213"/>
      <c r="K68" s="213"/>
      <c r="L68" s="213"/>
      <c r="M68" s="213"/>
      <c r="N68" s="227">
        <v>4100</v>
      </c>
      <c r="O68" s="228"/>
    </row>
    <row r="69" spans="1:83" ht="21.65" customHeight="1" x14ac:dyDescent="0.25">
      <c r="A69" s="61" t="s">
        <v>6</v>
      </c>
      <c r="B69" s="213" t="s">
        <v>163</v>
      </c>
      <c r="C69" s="213"/>
      <c r="D69" s="213"/>
      <c r="E69" s="213"/>
      <c r="F69" s="213"/>
      <c r="G69" s="213"/>
      <c r="H69" s="213"/>
      <c r="I69" s="213"/>
      <c r="J69" s="213"/>
      <c r="K69" s="213"/>
      <c r="L69" s="213"/>
      <c r="M69" s="213"/>
      <c r="N69" s="227">
        <v>1200</v>
      </c>
      <c r="O69" s="228"/>
    </row>
    <row r="70" spans="1:83" ht="21.65" customHeight="1" x14ac:dyDescent="0.25">
      <c r="A70" s="61" t="s">
        <v>7</v>
      </c>
      <c r="B70" s="213" t="s">
        <v>79</v>
      </c>
      <c r="C70" s="213"/>
      <c r="D70" s="213"/>
      <c r="E70" s="213"/>
      <c r="F70" s="213"/>
      <c r="G70" s="213"/>
      <c r="H70" s="213"/>
      <c r="I70" s="213"/>
      <c r="J70" s="213"/>
      <c r="K70" s="213"/>
      <c r="L70" s="213"/>
      <c r="M70" s="213"/>
      <c r="N70" s="227">
        <v>2350</v>
      </c>
      <c r="O70" s="228"/>
    </row>
    <row r="71" spans="1:83" ht="21.65" customHeight="1" x14ac:dyDescent="0.25">
      <c r="A71" s="61" t="s">
        <v>8</v>
      </c>
      <c r="B71" s="213" t="s">
        <v>47</v>
      </c>
      <c r="C71" s="213"/>
      <c r="D71" s="213"/>
      <c r="E71" s="213"/>
      <c r="F71" s="213"/>
      <c r="G71" s="213"/>
      <c r="H71" s="213"/>
      <c r="I71" s="213"/>
      <c r="J71" s="213"/>
      <c r="K71" s="213"/>
      <c r="L71" s="213"/>
      <c r="M71" s="213"/>
      <c r="N71" s="227">
        <v>0</v>
      </c>
      <c r="O71" s="228"/>
    </row>
    <row r="72" spans="1:83" ht="21.65" customHeight="1" x14ac:dyDescent="0.25">
      <c r="A72" s="61" t="s">
        <v>9</v>
      </c>
      <c r="B72" s="213" t="s">
        <v>164</v>
      </c>
      <c r="C72" s="213"/>
      <c r="D72" s="213"/>
      <c r="E72" s="213"/>
      <c r="F72" s="213"/>
      <c r="G72" s="213"/>
      <c r="H72" s="213"/>
      <c r="I72" s="213"/>
      <c r="J72" s="213"/>
      <c r="K72" s="213"/>
      <c r="L72" s="213"/>
      <c r="M72" s="213"/>
      <c r="N72" s="227">
        <v>200</v>
      </c>
      <c r="O72" s="228"/>
    </row>
    <row r="73" spans="1:83" s="63" customFormat="1" ht="24.65" customHeight="1" x14ac:dyDescent="0.25">
      <c r="A73" s="233" t="s">
        <v>165</v>
      </c>
      <c r="B73" s="234"/>
      <c r="C73" s="234"/>
      <c r="D73" s="234"/>
      <c r="E73" s="234"/>
      <c r="F73" s="234"/>
      <c r="G73" s="234"/>
      <c r="H73" s="234"/>
      <c r="I73" s="234"/>
      <c r="J73" s="234"/>
      <c r="K73" s="234"/>
      <c r="L73" s="234"/>
      <c r="M73" s="235"/>
      <c r="N73" s="236">
        <f>SUM(N66:O72)</f>
        <v>15600</v>
      </c>
      <c r="O73" s="237"/>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c r="CA73" s="62"/>
      <c r="CB73" s="62"/>
      <c r="CC73" s="62"/>
      <c r="CD73" s="62"/>
      <c r="CE73" s="62"/>
    </row>
    <row r="74" spans="1:83" s="40" customFormat="1" ht="24.65" customHeight="1" x14ac:dyDescent="0.25">
      <c r="A74" s="73"/>
      <c r="B74" s="73"/>
      <c r="C74" s="73"/>
      <c r="D74" s="73"/>
      <c r="E74" s="73"/>
      <c r="F74" s="73"/>
      <c r="G74" s="73"/>
      <c r="H74" s="73"/>
      <c r="I74" s="73"/>
      <c r="J74" s="73"/>
      <c r="K74" s="73"/>
      <c r="L74" s="73"/>
      <c r="M74" s="73"/>
      <c r="N74" s="55"/>
      <c r="O74" s="55"/>
    </row>
    <row r="75" spans="1:83" s="63" customFormat="1" ht="17.25" customHeight="1" x14ac:dyDescent="0.25">
      <c r="A75" s="238" t="s">
        <v>50</v>
      </c>
      <c r="B75" s="238"/>
      <c r="C75" s="238"/>
      <c r="D75" s="238"/>
      <c r="E75" s="238"/>
      <c r="F75" s="238"/>
      <c r="G75" s="238"/>
      <c r="H75" s="238"/>
      <c r="I75" s="238"/>
      <c r="J75" s="238"/>
      <c r="K75" s="238"/>
      <c r="L75" s="238"/>
      <c r="M75" s="74"/>
      <c r="N75" s="74"/>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c r="CA75" s="62"/>
      <c r="CB75" s="62"/>
      <c r="CC75" s="62"/>
      <c r="CD75" s="62"/>
      <c r="CE75" s="62"/>
    </row>
    <row r="76" spans="1:83" s="40" customFormat="1" ht="24.65" customHeight="1" x14ac:dyDescent="0.25">
      <c r="A76" s="71"/>
      <c r="B76" s="71"/>
      <c r="C76" s="71"/>
      <c r="D76" s="71"/>
      <c r="E76" s="71"/>
      <c r="F76" s="71"/>
      <c r="G76" s="71"/>
      <c r="H76" s="71"/>
      <c r="I76" s="71"/>
      <c r="J76" s="71"/>
      <c r="K76" s="71"/>
      <c r="L76" s="71"/>
      <c r="M76" s="71"/>
      <c r="N76" s="55"/>
      <c r="O76" s="55"/>
    </row>
    <row r="77" spans="1:83" s="40" customFormat="1" ht="14.25" customHeight="1" x14ac:dyDescent="0.25">
      <c r="A77" s="53" t="s">
        <v>166</v>
      </c>
      <c r="B77" s="72"/>
      <c r="C77" s="53"/>
      <c r="D77" s="53"/>
      <c r="E77" s="53"/>
      <c r="F77" s="53"/>
      <c r="G77" s="53"/>
      <c r="H77" s="53"/>
      <c r="I77" s="53"/>
      <c r="J77" s="53"/>
      <c r="K77" s="53"/>
      <c r="L77" s="53"/>
      <c r="M77" s="53"/>
    </row>
    <row r="78" spans="1:83" s="62" customFormat="1" ht="17.25" customHeight="1" x14ac:dyDescent="0.25">
      <c r="A78" s="75" t="s">
        <v>167</v>
      </c>
      <c r="E78" s="76">
        <v>125</v>
      </c>
    </row>
    <row r="79" spans="1:83" s="62" customFormat="1" ht="17.25" customHeight="1" x14ac:dyDescent="0.25">
      <c r="A79" s="75" t="s">
        <v>168</v>
      </c>
      <c r="E79" s="77">
        <v>2</v>
      </c>
    </row>
    <row r="80" spans="1:83" s="62" customFormat="1" ht="17.25" customHeight="1" x14ac:dyDescent="0.25">
      <c r="A80" s="75" t="s">
        <v>169</v>
      </c>
      <c r="E80" s="78">
        <v>36</v>
      </c>
    </row>
    <row r="81" spans="1:83" s="62" customFormat="1" ht="4.5" customHeight="1" x14ac:dyDescent="0.25">
      <c r="A81" s="75"/>
    </row>
    <row r="82" spans="1:83" s="63" customFormat="1" ht="22.5" customHeight="1" x14ac:dyDescent="0.25">
      <c r="A82" s="239" t="s">
        <v>170</v>
      </c>
      <c r="B82" s="240"/>
      <c r="C82" s="240"/>
      <c r="D82" s="240"/>
      <c r="E82" s="240"/>
      <c r="F82" s="240"/>
      <c r="G82" s="240"/>
      <c r="H82" s="240"/>
      <c r="I82" s="240"/>
      <c r="J82" s="240"/>
      <c r="K82" s="241">
        <v>9000</v>
      </c>
      <c r="L82" s="242"/>
      <c r="M82" s="242"/>
      <c r="N82" s="243"/>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62"/>
      <c r="CA82" s="62"/>
      <c r="CB82" s="62"/>
      <c r="CC82" s="62"/>
      <c r="CD82" s="62"/>
      <c r="CE82" s="62"/>
    </row>
    <row r="83" spans="1:83" s="40" customFormat="1" ht="24.65" customHeight="1" x14ac:dyDescent="0.25">
      <c r="A83" s="71"/>
      <c r="B83" s="71"/>
      <c r="C83" s="71"/>
      <c r="D83" s="71"/>
      <c r="E83" s="71"/>
      <c r="F83" s="71"/>
      <c r="G83" s="71"/>
      <c r="H83" s="71"/>
      <c r="I83" s="71"/>
      <c r="J83" s="71"/>
      <c r="K83" s="71"/>
      <c r="L83" s="71"/>
      <c r="M83" s="71"/>
      <c r="N83" s="55"/>
      <c r="O83" s="55"/>
    </row>
    <row r="84" spans="1:83" s="40" customFormat="1" ht="14.25" customHeight="1" x14ac:dyDescent="0.25">
      <c r="A84" s="53" t="s">
        <v>171</v>
      </c>
      <c r="B84" s="72" t="s">
        <v>172</v>
      </c>
      <c r="C84" s="53"/>
      <c r="D84" s="53"/>
      <c r="E84" s="53"/>
      <c r="F84" s="53"/>
      <c r="G84" s="53"/>
      <c r="H84" s="53"/>
      <c r="I84" s="53"/>
      <c r="J84" s="53"/>
      <c r="K84" s="53"/>
      <c r="L84" s="53"/>
      <c r="M84" s="53"/>
    </row>
    <row r="85" spans="1:83" s="40" customFormat="1" ht="6.75" customHeight="1" x14ac:dyDescent="0.25">
      <c r="A85" s="53"/>
      <c r="B85" s="72"/>
      <c r="C85" s="53"/>
      <c r="D85" s="53"/>
      <c r="E85" s="53"/>
      <c r="F85" s="53"/>
      <c r="G85" s="53"/>
      <c r="H85" s="53"/>
      <c r="I85" s="53"/>
      <c r="J85" s="53"/>
      <c r="K85" s="53"/>
      <c r="L85" s="53"/>
      <c r="M85" s="53"/>
    </row>
    <row r="86" spans="1:83" s="62" customFormat="1" ht="22.5" customHeight="1" x14ac:dyDescent="0.25">
      <c r="A86" s="248" t="s">
        <v>173</v>
      </c>
      <c r="B86" s="248"/>
      <c r="C86" s="248"/>
      <c r="K86" s="245">
        <v>10000</v>
      </c>
      <c r="L86" s="246"/>
      <c r="M86" s="246"/>
      <c r="N86" s="247"/>
    </row>
    <row r="87" spans="1:83" s="62" customFormat="1" ht="22.5" customHeight="1" x14ac:dyDescent="0.25">
      <c r="A87" s="248" t="s">
        <v>174</v>
      </c>
      <c r="B87" s="248"/>
      <c r="C87" s="248"/>
      <c r="D87" s="79" t="s">
        <v>65</v>
      </c>
      <c r="E87" s="80"/>
      <c r="F87" s="244" t="s">
        <v>175</v>
      </c>
      <c r="G87" s="244"/>
      <c r="H87" s="244"/>
      <c r="I87" s="81" t="s">
        <v>176</v>
      </c>
      <c r="K87" s="245">
        <v>14000</v>
      </c>
      <c r="L87" s="246"/>
      <c r="M87" s="246"/>
      <c r="N87" s="247"/>
    </row>
    <row r="88" spans="1:83" s="63" customFormat="1" ht="22.5" customHeight="1" x14ac:dyDescent="0.25">
      <c r="A88" s="248" t="s">
        <v>177</v>
      </c>
      <c r="B88" s="248"/>
      <c r="C88" s="248"/>
      <c r="D88" s="79" t="s">
        <v>178</v>
      </c>
      <c r="E88" s="80"/>
      <c r="F88" s="244" t="s">
        <v>175</v>
      </c>
      <c r="G88" s="244"/>
      <c r="H88" s="244"/>
      <c r="I88" s="81" t="s">
        <v>176</v>
      </c>
      <c r="J88" s="62"/>
      <c r="K88" s="249"/>
      <c r="L88" s="250"/>
      <c r="M88" s="250"/>
      <c r="N88" s="251"/>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c r="CA88" s="62"/>
      <c r="CB88" s="62"/>
      <c r="CC88" s="62"/>
      <c r="CD88" s="62"/>
      <c r="CE88" s="62"/>
    </row>
    <row r="89" spans="1:83" s="62" customFormat="1" ht="6" customHeight="1" x14ac:dyDescent="0.25">
      <c r="A89" s="82"/>
      <c r="B89" s="82"/>
      <c r="C89" s="82"/>
      <c r="F89" s="83"/>
      <c r="G89" s="83"/>
      <c r="H89" s="83"/>
      <c r="K89" s="84"/>
      <c r="L89" s="84"/>
      <c r="M89" s="84"/>
      <c r="N89" s="84"/>
    </row>
    <row r="90" spans="1:83" s="63" customFormat="1" ht="22.5" customHeight="1" x14ac:dyDescent="0.25">
      <c r="A90" s="239" t="s">
        <v>179</v>
      </c>
      <c r="B90" s="240"/>
      <c r="C90" s="240"/>
      <c r="D90" s="240"/>
      <c r="E90" s="240"/>
      <c r="F90" s="240"/>
      <c r="G90" s="240"/>
      <c r="H90" s="240"/>
      <c r="I90" s="240"/>
      <c r="J90" s="240"/>
      <c r="K90" s="241">
        <f>SUM(K86:N89)</f>
        <v>24000</v>
      </c>
      <c r="L90" s="242"/>
      <c r="M90" s="242"/>
      <c r="N90" s="243"/>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2"/>
      <c r="BP90" s="62"/>
      <c r="BQ90" s="62"/>
      <c r="BR90" s="62"/>
      <c r="BS90" s="62"/>
      <c r="BT90" s="62"/>
      <c r="BU90" s="62"/>
      <c r="BV90" s="62"/>
      <c r="BW90" s="62"/>
      <c r="BX90" s="62"/>
      <c r="BY90" s="62"/>
      <c r="BZ90" s="62"/>
      <c r="CA90" s="62"/>
      <c r="CB90" s="62"/>
      <c r="CC90" s="62"/>
      <c r="CD90" s="62"/>
      <c r="CE90" s="62"/>
    </row>
    <row r="91" spans="1:83" s="40" customFormat="1" ht="24.65" customHeight="1" x14ac:dyDescent="0.25">
      <c r="A91" s="71"/>
      <c r="B91" s="71"/>
      <c r="C91" s="71"/>
      <c r="D91" s="71"/>
      <c r="E91" s="71"/>
      <c r="F91" s="71"/>
      <c r="G91" s="71"/>
      <c r="H91" s="71"/>
      <c r="I91" s="71"/>
      <c r="J91" s="71"/>
      <c r="K91" s="71"/>
      <c r="L91" s="71"/>
      <c r="M91" s="71"/>
      <c r="N91" s="55"/>
      <c r="O91" s="55"/>
    </row>
    <row r="92" spans="1:83" s="40" customFormat="1" ht="14.25" customHeight="1" x14ac:dyDescent="0.25">
      <c r="A92" s="53" t="s">
        <v>180</v>
      </c>
      <c r="B92" s="72" t="s">
        <v>181</v>
      </c>
      <c r="C92" s="53"/>
      <c r="D92" s="53"/>
      <c r="E92" s="53"/>
      <c r="F92" s="53"/>
      <c r="G92" s="53"/>
      <c r="H92" s="53"/>
      <c r="I92" s="53"/>
      <c r="J92" s="53"/>
      <c r="K92" s="53"/>
      <c r="L92" s="53"/>
      <c r="M92" s="53"/>
    </row>
    <row r="93" spans="1:83" s="62" customFormat="1" ht="14.25" customHeight="1" x14ac:dyDescent="0.25">
      <c r="A93" s="189" t="s">
        <v>182</v>
      </c>
      <c r="B93" s="189"/>
      <c r="C93" s="189"/>
      <c r="D93" s="189"/>
      <c r="F93" s="244" t="s">
        <v>175</v>
      </c>
      <c r="G93" s="244"/>
      <c r="H93" s="244"/>
      <c r="I93" s="81" t="s">
        <v>176</v>
      </c>
      <c r="K93" s="245">
        <v>40000</v>
      </c>
      <c r="L93" s="246"/>
      <c r="M93" s="246"/>
      <c r="N93" s="247"/>
    </row>
    <row r="94" spans="1:83" s="62" customFormat="1" ht="14.25" customHeight="1" x14ac:dyDescent="0.25">
      <c r="A94" s="189" t="s">
        <v>109</v>
      </c>
      <c r="B94" s="189"/>
      <c r="C94" s="189"/>
      <c r="D94" s="189"/>
      <c r="F94" s="244" t="s">
        <v>175</v>
      </c>
      <c r="G94" s="244"/>
      <c r="H94" s="244"/>
      <c r="I94" s="81" t="s">
        <v>176</v>
      </c>
      <c r="K94" s="245">
        <v>15000</v>
      </c>
      <c r="L94" s="246"/>
      <c r="M94" s="246"/>
      <c r="N94" s="247"/>
    </row>
    <row r="95" spans="1:83" s="62" customFormat="1" ht="14.25" customHeight="1" x14ac:dyDescent="0.25">
      <c r="A95" s="189" t="s">
        <v>69</v>
      </c>
      <c r="B95" s="189"/>
      <c r="C95" s="189"/>
      <c r="D95" s="189"/>
      <c r="F95" s="244" t="s">
        <v>175</v>
      </c>
      <c r="G95" s="244"/>
      <c r="H95" s="244"/>
      <c r="I95" s="81" t="s">
        <v>176</v>
      </c>
      <c r="K95" s="245">
        <v>5000</v>
      </c>
      <c r="L95" s="246"/>
      <c r="M95" s="246"/>
      <c r="N95" s="247"/>
    </row>
    <row r="96" spans="1:83" s="62" customFormat="1" ht="14.25" customHeight="1" x14ac:dyDescent="0.25">
      <c r="A96" s="189" t="s">
        <v>77</v>
      </c>
      <c r="B96" s="189"/>
      <c r="C96" s="189"/>
      <c r="D96" s="189"/>
      <c r="F96" s="244" t="s">
        <v>175</v>
      </c>
      <c r="G96" s="244"/>
      <c r="H96" s="244"/>
      <c r="I96" s="81" t="s">
        <v>176</v>
      </c>
      <c r="K96" s="245">
        <v>15000</v>
      </c>
      <c r="L96" s="246"/>
      <c r="M96" s="246"/>
      <c r="N96" s="247"/>
    </row>
    <row r="97" spans="1:83" s="62" customFormat="1" ht="14.25" customHeight="1" x14ac:dyDescent="0.25">
      <c r="A97" s="189" t="s">
        <v>108</v>
      </c>
      <c r="B97" s="189"/>
      <c r="C97" s="189"/>
      <c r="D97" s="189"/>
      <c r="F97" s="244" t="s">
        <v>175</v>
      </c>
      <c r="G97" s="244"/>
      <c r="H97" s="244"/>
      <c r="I97" s="81" t="s">
        <v>176</v>
      </c>
      <c r="K97" s="245">
        <v>10000</v>
      </c>
      <c r="L97" s="246"/>
      <c r="M97" s="246"/>
      <c r="N97" s="247"/>
    </row>
    <row r="98" spans="1:83" s="62" customFormat="1" ht="6" customHeight="1" x14ac:dyDescent="0.25">
      <c r="F98" s="83"/>
      <c r="G98" s="83"/>
      <c r="H98" s="83"/>
      <c r="K98" s="85"/>
      <c r="L98" s="85"/>
      <c r="M98" s="85"/>
      <c r="N98" s="85"/>
    </row>
    <row r="99" spans="1:83" s="63" customFormat="1" ht="22.5" customHeight="1" x14ac:dyDescent="0.25">
      <c r="A99" s="239" t="s">
        <v>183</v>
      </c>
      <c r="B99" s="240"/>
      <c r="C99" s="240"/>
      <c r="D99" s="240"/>
      <c r="E99" s="240"/>
      <c r="F99" s="240"/>
      <c r="G99" s="240"/>
      <c r="H99" s="240"/>
      <c r="I99" s="240"/>
      <c r="J99" s="240"/>
      <c r="K99" s="241">
        <f>SUM(K93:N98)</f>
        <v>85000</v>
      </c>
      <c r="L99" s="242"/>
      <c r="M99" s="242"/>
      <c r="N99" s="243"/>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row>
    <row r="100" spans="1:83" s="40" customFormat="1" ht="24.65" customHeight="1" x14ac:dyDescent="0.25">
      <c r="A100" s="71"/>
      <c r="B100" s="71"/>
      <c r="C100" s="71"/>
      <c r="D100" s="71"/>
      <c r="E100" s="71"/>
      <c r="F100" s="71"/>
      <c r="G100" s="71"/>
      <c r="H100" s="71"/>
      <c r="I100" s="71"/>
      <c r="J100" s="71"/>
      <c r="K100" s="71"/>
      <c r="L100" s="71"/>
      <c r="M100" s="71"/>
      <c r="N100" s="55"/>
      <c r="O100" s="55"/>
    </row>
    <row r="101" spans="1:83" s="40" customFormat="1" ht="14.25" customHeight="1" x14ac:dyDescent="0.25">
      <c r="A101" s="53" t="s">
        <v>184</v>
      </c>
      <c r="B101" s="72" t="s">
        <v>185</v>
      </c>
      <c r="C101" s="53"/>
      <c r="D101" s="53"/>
      <c r="E101" s="53"/>
      <c r="F101" s="53"/>
      <c r="G101" s="53"/>
      <c r="H101" s="53"/>
      <c r="I101" s="53"/>
      <c r="J101" s="53"/>
      <c r="K101" s="53"/>
      <c r="L101" s="53"/>
      <c r="M101" s="53"/>
    </row>
    <row r="102" spans="1:83" s="62" customFormat="1" ht="14.25" customHeight="1" x14ac:dyDescent="0.25">
      <c r="A102" s="62" t="s">
        <v>186</v>
      </c>
      <c r="F102" s="244" t="s">
        <v>175</v>
      </c>
      <c r="G102" s="244"/>
      <c r="H102" s="244"/>
      <c r="I102" s="81" t="s">
        <v>187</v>
      </c>
      <c r="K102" s="252">
        <v>23100</v>
      </c>
      <c r="L102" s="253"/>
      <c r="M102" s="253"/>
      <c r="N102" s="254"/>
    </row>
    <row r="103" spans="1:83" s="62" customFormat="1" ht="14.25" customHeight="1" x14ac:dyDescent="0.25">
      <c r="A103" s="62" t="s">
        <v>178</v>
      </c>
      <c r="E103" s="62" t="s">
        <v>63</v>
      </c>
      <c r="F103" s="244" t="s">
        <v>175</v>
      </c>
      <c r="G103" s="244"/>
      <c r="H103" s="244"/>
      <c r="I103" s="81"/>
      <c r="K103" s="252"/>
      <c r="L103" s="253"/>
      <c r="M103" s="253"/>
      <c r="N103" s="254"/>
    </row>
    <row r="104" spans="1:83" s="62" customFormat="1" ht="14.25" customHeight="1" x14ac:dyDescent="0.25">
      <c r="F104" s="83"/>
      <c r="G104" s="83"/>
      <c r="H104" s="83"/>
      <c r="K104" s="86"/>
      <c r="L104" s="86"/>
      <c r="M104" s="86"/>
      <c r="N104" s="86"/>
    </row>
    <row r="105" spans="1:83" s="62" customFormat="1" ht="14.25" customHeight="1" x14ac:dyDescent="0.25">
      <c r="F105" s="83"/>
      <c r="G105" s="83"/>
      <c r="H105" s="83"/>
      <c r="K105" s="86"/>
      <c r="L105" s="86"/>
      <c r="M105" s="86"/>
      <c r="N105" s="86"/>
    </row>
    <row r="106" spans="1:83" s="63" customFormat="1" ht="22.5" customHeight="1" x14ac:dyDescent="0.25">
      <c r="A106" s="239" t="s">
        <v>188</v>
      </c>
      <c r="B106" s="240"/>
      <c r="C106" s="240"/>
      <c r="D106" s="240"/>
      <c r="E106" s="240"/>
      <c r="F106" s="240"/>
      <c r="G106" s="240"/>
      <c r="H106" s="240"/>
      <c r="I106" s="240"/>
      <c r="J106" s="240"/>
      <c r="K106" s="264">
        <f>+K102</f>
        <v>23100</v>
      </c>
      <c r="L106" s="265"/>
      <c r="M106" s="265"/>
      <c r="N106" s="266"/>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2"/>
      <c r="BP106" s="62"/>
      <c r="BQ106" s="62"/>
      <c r="BR106" s="62"/>
      <c r="BS106" s="62"/>
      <c r="BT106" s="62"/>
      <c r="BU106" s="62"/>
      <c r="BV106" s="62"/>
      <c r="BW106" s="62"/>
      <c r="BX106" s="62"/>
      <c r="BY106" s="62"/>
      <c r="BZ106" s="62"/>
      <c r="CA106" s="62"/>
      <c r="CB106" s="62"/>
      <c r="CC106" s="62"/>
      <c r="CD106" s="62"/>
      <c r="CE106" s="62"/>
    </row>
    <row r="107" spans="1:83" s="62" customFormat="1" ht="14.25" customHeight="1" x14ac:dyDescent="0.25">
      <c r="F107" s="83"/>
      <c r="G107" s="83"/>
      <c r="H107" s="83"/>
      <c r="K107" s="86"/>
      <c r="L107" s="86"/>
      <c r="M107" s="86"/>
      <c r="N107" s="86"/>
    </row>
    <row r="108" spans="1:83" s="63" customFormat="1" ht="22.5" customHeight="1" x14ac:dyDescent="0.25">
      <c r="A108" s="239" t="s">
        <v>189</v>
      </c>
      <c r="B108" s="240"/>
      <c r="C108" s="240"/>
      <c r="D108" s="240"/>
      <c r="E108" s="240"/>
      <c r="F108" s="240"/>
      <c r="G108" s="240"/>
      <c r="H108" s="240"/>
      <c r="I108" s="240"/>
      <c r="J108" s="240"/>
      <c r="K108" s="264">
        <v>10000</v>
      </c>
      <c r="L108" s="265"/>
      <c r="M108" s="265"/>
      <c r="N108" s="266"/>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c r="CA108" s="62"/>
      <c r="CB108" s="62"/>
      <c r="CC108" s="62"/>
      <c r="CD108" s="62"/>
      <c r="CE108" s="62"/>
    </row>
    <row r="109" spans="1:83" s="62" customFormat="1" ht="14.25" customHeight="1" x14ac:dyDescent="0.25">
      <c r="F109" s="83"/>
      <c r="G109" s="83"/>
      <c r="H109" s="83"/>
      <c r="K109" s="87"/>
      <c r="L109" s="87"/>
      <c r="M109" s="87"/>
      <c r="N109" s="87"/>
    </row>
    <row r="110" spans="1:83" s="63" customFormat="1" ht="36" customHeight="1" x14ac:dyDescent="0.25">
      <c r="A110" s="255" t="s">
        <v>190</v>
      </c>
      <c r="B110" s="256"/>
      <c r="C110" s="256"/>
      <c r="D110" s="256"/>
      <c r="E110" s="256"/>
      <c r="F110" s="256"/>
      <c r="G110" s="256"/>
      <c r="H110" s="256"/>
      <c r="I110" s="256"/>
      <c r="J110" s="257"/>
      <c r="K110" s="258">
        <f>+K108+K106+K99+K90+K82</f>
        <v>151100</v>
      </c>
      <c r="L110" s="259"/>
      <c r="M110" s="259"/>
      <c r="N110" s="260"/>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2"/>
      <c r="BY110" s="62"/>
      <c r="BZ110" s="62"/>
      <c r="CA110" s="62"/>
      <c r="CB110" s="62"/>
      <c r="CC110" s="62"/>
      <c r="CD110" s="62"/>
      <c r="CE110" s="62"/>
    </row>
    <row r="111" spans="1:83" s="62" customFormat="1" ht="12.75" customHeight="1" x14ac:dyDescent="0.25">
      <c r="A111" s="88"/>
      <c r="B111" s="89"/>
      <c r="C111" s="89"/>
      <c r="D111" s="89"/>
      <c r="E111" s="89"/>
      <c r="F111" s="89"/>
      <c r="G111" s="89"/>
      <c r="H111" s="89"/>
      <c r="I111" s="89"/>
      <c r="J111" s="89"/>
      <c r="K111" s="90"/>
      <c r="L111" s="90"/>
      <c r="M111" s="90"/>
      <c r="N111" s="90"/>
    </row>
    <row r="112" spans="1:83" s="63" customFormat="1" ht="36" customHeight="1" x14ac:dyDescent="0.25">
      <c r="A112" s="255" t="s">
        <v>191</v>
      </c>
      <c r="B112" s="256"/>
      <c r="C112" s="256"/>
      <c r="D112" s="256"/>
      <c r="E112" s="256"/>
      <c r="F112" s="256"/>
      <c r="G112" s="256"/>
      <c r="H112" s="256"/>
      <c r="I112" s="256"/>
      <c r="J112" s="257"/>
      <c r="K112" s="261">
        <f>+N39+N48+N63+N73</f>
        <v>152173.57449999999</v>
      </c>
      <c r="L112" s="262"/>
      <c r="M112" s="262"/>
      <c r="N112" s="263"/>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62"/>
      <c r="AM112" s="62"/>
      <c r="AN112" s="62"/>
      <c r="AO112" s="62"/>
      <c r="AP112" s="62"/>
      <c r="AQ112" s="62"/>
      <c r="AR112" s="62"/>
      <c r="AS112" s="62"/>
      <c r="AT112" s="62"/>
      <c r="AU112" s="62"/>
      <c r="AV112" s="62"/>
      <c r="AW112" s="62"/>
      <c r="AX112" s="62"/>
      <c r="AY112" s="62"/>
      <c r="AZ112" s="62"/>
      <c r="BA112" s="62"/>
      <c r="BB112" s="62"/>
      <c r="BC112" s="62"/>
      <c r="BD112" s="62"/>
      <c r="BE112" s="62"/>
      <c r="BF112" s="62"/>
      <c r="BG112" s="62"/>
      <c r="BH112" s="62"/>
      <c r="BI112" s="62"/>
      <c r="BJ112" s="62"/>
      <c r="BK112" s="62"/>
      <c r="BL112" s="62"/>
      <c r="BM112" s="62"/>
      <c r="BN112" s="62"/>
      <c r="BO112" s="62"/>
      <c r="BP112" s="62"/>
      <c r="BQ112" s="62"/>
      <c r="BR112" s="62"/>
      <c r="BS112" s="62"/>
      <c r="BT112" s="62"/>
      <c r="BU112" s="62"/>
      <c r="BV112" s="62"/>
      <c r="BW112" s="62"/>
      <c r="BX112" s="62"/>
      <c r="BY112" s="62"/>
      <c r="BZ112" s="62"/>
      <c r="CA112" s="62"/>
      <c r="CB112" s="62"/>
      <c r="CC112" s="62"/>
      <c r="CD112" s="62"/>
      <c r="CE112" s="62"/>
    </row>
    <row r="113" spans="1:14" s="62" customFormat="1" x14ac:dyDescent="0.25">
      <c r="K113" s="85"/>
      <c r="L113" s="85"/>
      <c r="M113" s="85"/>
      <c r="N113" s="85"/>
    </row>
    <row r="114" spans="1:14" s="62" customFormat="1" x14ac:dyDescent="0.25">
      <c r="K114" s="85"/>
      <c r="L114" s="85"/>
      <c r="M114" s="85"/>
      <c r="N114" s="85"/>
    </row>
    <row r="115" spans="1:14" s="62" customFormat="1" x14ac:dyDescent="0.25">
      <c r="A115" s="91" t="s">
        <v>187</v>
      </c>
    </row>
    <row r="116" spans="1:14" s="40" customFormat="1" x14ac:dyDescent="0.25">
      <c r="A116" s="92" t="s">
        <v>176</v>
      </c>
    </row>
    <row r="117" spans="1:14" s="40" customFormat="1" x14ac:dyDescent="0.25"/>
    <row r="118" spans="1:14" s="40" customFormat="1" x14ac:dyDescent="0.25"/>
    <row r="119" spans="1:14" s="40" customFormat="1" x14ac:dyDescent="0.25"/>
    <row r="120" spans="1:14" s="40" customFormat="1" x14ac:dyDescent="0.25"/>
    <row r="121" spans="1:14" s="40" customFormat="1" x14ac:dyDescent="0.25"/>
    <row r="122" spans="1:14" s="40" customFormat="1" x14ac:dyDescent="0.25"/>
    <row r="123" spans="1:14" s="40" customFormat="1" x14ac:dyDescent="0.25"/>
    <row r="124" spans="1:14" s="40" customFormat="1" x14ac:dyDescent="0.25"/>
    <row r="125" spans="1:14" s="40" customFormat="1" x14ac:dyDescent="0.25"/>
    <row r="126" spans="1:14" s="40" customFormat="1" x14ac:dyDescent="0.25"/>
    <row r="127" spans="1:14" s="40" customFormat="1" x14ac:dyDescent="0.25"/>
    <row r="128" spans="1:14" s="40" customFormat="1" x14ac:dyDescent="0.25"/>
    <row r="129" s="40" customFormat="1" x14ac:dyDescent="0.25"/>
    <row r="130" s="40" customFormat="1" x14ac:dyDescent="0.25"/>
    <row r="131" s="40" customFormat="1" x14ac:dyDescent="0.25"/>
    <row r="132" s="40" customFormat="1" x14ac:dyDescent="0.25"/>
    <row r="133" s="40" customFormat="1" x14ac:dyDescent="0.25"/>
    <row r="134" s="40" customFormat="1" x14ac:dyDescent="0.25"/>
    <row r="135" s="40" customFormat="1" x14ac:dyDescent="0.25"/>
    <row r="136" s="40" customFormat="1" x14ac:dyDescent="0.25"/>
    <row r="137" s="40" customFormat="1" x14ac:dyDescent="0.25"/>
    <row r="138" s="40" customFormat="1" x14ac:dyDescent="0.25"/>
    <row r="139" s="40" customFormat="1" x14ac:dyDescent="0.25"/>
    <row r="140" s="40" customFormat="1" x14ac:dyDescent="0.25"/>
    <row r="141" s="40" customFormat="1" x14ac:dyDescent="0.25"/>
    <row r="142" s="40" customFormat="1" x14ac:dyDescent="0.25"/>
    <row r="143" s="40" customFormat="1" x14ac:dyDescent="0.25"/>
    <row r="144" s="40" customFormat="1" x14ac:dyDescent="0.25"/>
    <row r="145" s="40" customFormat="1" x14ac:dyDescent="0.25"/>
    <row r="146" s="40" customFormat="1" x14ac:dyDescent="0.25"/>
    <row r="147" s="40" customFormat="1" x14ac:dyDescent="0.25"/>
    <row r="148" s="40" customFormat="1" x14ac:dyDescent="0.25"/>
    <row r="149" s="40" customFormat="1" x14ac:dyDescent="0.25"/>
    <row r="150" s="40" customFormat="1" x14ac:dyDescent="0.25"/>
    <row r="151" s="40" customFormat="1" x14ac:dyDescent="0.25"/>
    <row r="152" s="40" customFormat="1" x14ac:dyDescent="0.25"/>
    <row r="153" s="40" customFormat="1" x14ac:dyDescent="0.25"/>
    <row r="154" s="40" customFormat="1" x14ac:dyDescent="0.25"/>
    <row r="155" s="40" customFormat="1" x14ac:dyDescent="0.25"/>
    <row r="156" s="40" customFormat="1" x14ac:dyDescent="0.25"/>
    <row r="157" s="40" customFormat="1" x14ac:dyDescent="0.25"/>
    <row r="158" s="40" customFormat="1" x14ac:dyDescent="0.25"/>
    <row r="159" s="40" customFormat="1" x14ac:dyDescent="0.25"/>
    <row r="160" s="40" customFormat="1" x14ac:dyDescent="0.25"/>
    <row r="161" s="40" customFormat="1" x14ac:dyDescent="0.25"/>
    <row r="162" s="40" customFormat="1" x14ac:dyDescent="0.25"/>
    <row r="163" s="40" customFormat="1" x14ac:dyDescent="0.25"/>
    <row r="164" s="40" customFormat="1" x14ac:dyDescent="0.25"/>
    <row r="165" s="40" customFormat="1" x14ac:dyDescent="0.25"/>
    <row r="166" s="40" customFormat="1" x14ac:dyDescent="0.25"/>
    <row r="167" s="40" customFormat="1" x14ac:dyDescent="0.25"/>
    <row r="168" s="40" customFormat="1" x14ac:dyDescent="0.25"/>
    <row r="169" s="40" customFormat="1" x14ac:dyDescent="0.25"/>
    <row r="170" s="40" customFormat="1" x14ac:dyDescent="0.25"/>
    <row r="171" s="40" customFormat="1" x14ac:dyDescent="0.25"/>
    <row r="172" s="40" customFormat="1" x14ac:dyDescent="0.25"/>
    <row r="173" s="40" customFormat="1" x14ac:dyDescent="0.25"/>
    <row r="174" s="40" customFormat="1" x14ac:dyDescent="0.25"/>
    <row r="175" s="40" customFormat="1" x14ac:dyDescent="0.25"/>
    <row r="176" s="40" customFormat="1" x14ac:dyDescent="0.25"/>
    <row r="177" s="40" customFormat="1" x14ac:dyDescent="0.25"/>
    <row r="178" s="40" customFormat="1" x14ac:dyDescent="0.25"/>
    <row r="179" s="40" customFormat="1" x14ac:dyDescent="0.25"/>
    <row r="180" s="40" customFormat="1" x14ac:dyDescent="0.25"/>
    <row r="181" s="40" customFormat="1" x14ac:dyDescent="0.25"/>
    <row r="182" s="40" customFormat="1" x14ac:dyDescent="0.25"/>
    <row r="183" s="40" customFormat="1" x14ac:dyDescent="0.25"/>
    <row r="184" s="40" customFormat="1" x14ac:dyDescent="0.25"/>
    <row r="185" s="40" customFormat="1" x14ac:dyDescent="0.25"/>
    <row r="186" s="40" customFormat="1" x14ac:dyDescent="0.25"/>
    <row r="187" s="40" customFormat="1" x14ac:dyDescent="0.25"/>
    <row r="188" s="40" customFormat="1" x14ac:dyDescent="0.25"/>
    <row r="189" s="40" customFormat="1" x14ac:dyDescent="0.25"/>
    <row r="190" s="40" customFormat="1" x14ac:dyDescent="0.25"/>
    <row r="191" s="40" customFormat="1" x14ac:dyDescent="0.25"/>
    <row r="192" s="40" customFormat="1" x14ac:dyDescent="0.25"/>
    <row r="193" s="40" customFormat="1" x14ac:dyDescent="0.25"/>
    <row r="194" s="40" customFormat="1" x14ac:dyDescent="0.25"/>
    <row r="195" s="40" customFormat="1" x14ac:dyDescent="0.25"/>
    <row r="196" s="40" customFormat="1" x14ac:dyDescent="0.25"/>
    <row r="197" s="40" customFormat="1" x14ac:dyDescent="0.25"/>
    <row r="198" s="40" customFormat="1" x14ac:dyDescent="0.25"/>
    <row r="199" s="40" customFormat="1" x14ac:dyDescent="0.25"/>
    <row r="200" s="40" customFormat="1" x14ac:dyDescent="0.25"/>
    <row r="201" s="40" customFormat="1" x14ac:dyDescent="0.25"/>
    <row r="202" s="40" customFormat="1" x14ac:dyDescent="0.25"/>
    <row r="203" s="40" customFormat="1" x14ac:dyDescent="0.25"/>
    <row r="204" s="40" customFormat="1" x14ac:dyDescent="0.25"/>
    <row r="205" s="40" customFormat="1" x14ac:dyDescent="0.25"/>
    <row r="206" s="40" customFormat="1" x14ac:dyDescent="0.25"/>
    <row r="207" s="40" customFormat="1" x14ac:dyDescent="0.25"/>
    <row r="208" s="40" customFormat="1" x14ac:dyDescent="0.25"/>
    <row r="209" s="40" customFormat="1" x14ac:dyDescent="0.25"/>
    <row r="210" s="40" customFormat="1" x14ac:dyDescent="0.25"/>
    <row r="211" s="40" customFormat="1" x14ac:dyDescent="0.25"/>
    <row r="212" s="40" customFormat="1" x14ac:dyDescent="0.25"/>
    <row r="213" s="40" customFormat="1" x14ac:dyDescent="0.25"/>
    <row r="214" s="40" customFormat="1" x14ac:dyDescent="0.25"/>
    <row r="215" s="40" customFormat="1" x14ac:dyDescent="0.25"/>
    <row r="216" s="40" customFormat="1" x14ac:dyDescent="0.25"/>
    <row r="217" s="40" customFormat="1" x14ac:dyDescent="0.25"/>
    <row r="218" s="40" customFormat="1" x14ac:dyDescent="0.25"/>
    <row r="219" s="40" customFormat="1" x14ac:dyDescent="0.25"/>
    <row r="220" s="40" customFormat="1" x14ac:dyDescent="0.25"/>
    <row r="221" s="40" customFormat="1" x14ac:dyDescent="0.25"/>
    <row r="222" s="40" customFormat="1" x14ac:dyDescent="0.25"/>
    <row r="223" s="40" customFormat="1" x14ac:dyDescent="0.25"/>
    <row r="224" s="40" customFormat="1" x14ac:dyDescent="0.25"/>
    <row r="225" s="40" customFormat="1" x14ac:dyDescent="0.25"/>
    <row r="226" s="40" customFormat="1" x14ac:dyDescent="0.25"/>
    <row r="227" s="40" customFormat="1" x14ac:dyDescent="0.25"/>
    <row r="228" s="40" customFormat="1" x14ac:dyDescent="0.25"/>
    <row r="229" s="40" customFormat="1" x14ac:dyDescent="0.25"/>
    <row r="230" s="40" customFormat="1" x14ac:dyDescent="0.25"/>
    <row r="231" s="40" customFormat="1" x14ac:dyDescent="0.25"/>
    <row r="232" s="40" customFormat="1" x14ac:dyDescent="0.25"/>
    <row r="233" s="40" customFormat="1" x14ac:dyDescent="0.25"/>
    <row r="234" s="40" customFormat="1" x14ac:dyDescent="0.25"/>
    <row r="235" s="40" customFormat="1" x14ac:dyDescent="0.25"/>
    <row r="236" s="40" customFormat="1" x14ac:dyDescent="0.25"/>
    <row r="237" s="40" customFormat="1" x14ac:dyDescent="0.25"/>
    <row r="238" s="40" customFormat="1" x14ac:dyDescent="0.25"/>
    <row r="239" s="40" customFormat="1" x14ac:dyDescent="0.25"/>
    <row r="240" s="40" customFormat="1" x14ac:dyDescent="0.25"/>
    <row r="241" s="40" customFormat="1" x14ac:dyDescent="0.25"/>
    <row r="242" s="40" customFormat="1" x14ac:dyDescent="0.25"/>
    <row r="243" s="40" customFormat="1" x14ac:dyDescent="0.25"/>
    <row r="244" s="40" customFormat="1" x14ac:dyDescent="0.25"/>
    <row r="245" s="40" customFormat="1" x14ac:dyDescent="0.25"/>
    <row r="246" s="40" customFormat="1" x14ac:dyDescent="0.25"/>
    <row r="247" s="40" customFormat="1" x14ac:dyDescent="0.25"/>
    <row r="248" s="40" customFormat="1" x14ac:dyDescent="0.25"/>
    <row r="249" s="40" customFormat="1" x14ac:dyDescent="0.25"/>
    <row r="250" s="40" customFormat="1" x14ac:dyDescent="0.25"/>
    <row r="251" s="40" customFormat="1" x14ac:dyDescent="0.25"/>
    <row r="252" s="40" customFormat="1" x14ac:dyDescent="0.25"/>
    <row r="253" s="40" customFormat="1" x14ac:dyDescent="0.25"/>
    <row r="254" s="40" customFormat="1" x14ac:dyDescent="0.25"/>
    <row r="255" s="40" customFormat="1" x14ac:dyDescent="0.25"/>
    <row r="256" s="40" customFormat="1" x14ac:dyDescent="0.25"/>
    <row r="257" s="40" customFormat="1" x14ac:dyDescent="0.25"/>
    <row r="258" s="40" customFormat="1" x14ac:dyDescent="0.25"/>
    <row r="259" s="40" customFormat="1" x14ac:dyDescent="0.25"/>
    <row r="260" s="40" customFormat="1" x14ac:dyDescent="0.25"/>
    <row r="261" s="40" customFormat="1" x14ac:dyDescent="0.25"/>
    <row r="262" s="40" customFormat="1" x14ac:dyDescent="0.25"/>
    <row r="263" s="40" customFormat="1" x14ac:dyDescent="0.25"/>
  </sheetData>
  <mergeCells count="198">
    <mergeCell ref="A110:J110"/>
    <mergeCell ref="K110:N110"/>
    <mergeCell ref="A112:J112"/>
    <mergeCell ref="K112:N112"/>
    <mergeCell ref="F103:H103"/>
    <mergeCell ref="K103:N103"/>
    <mergeCell ref="A106:J106"/>
    <mergeCell ref="K106:N106"/>
    <mergeCell ref="A108:J108"/>
    <mergeCell ref="K108:N108"/>
    <mergeCell ref="A97:D97"/>
    <mergeCell ref="F97:H97"/>
    <mergeCell ref="K97:N97"/>
    <mergeCell ref="A99:J99"/>
    <mergeCell ref="K99:N99"/>
    <mergeCell ref="F102:H102"/>
    <mergeCell ref="K102:N102"/>
    <mergeCell ref="A95:D95"/>
    <mergeCell ref="F95:H95"/>
    <mergeCell ref="K95:N95"/>
    <mergeCell ref="A96:D96"/>
    <mergeCell ref="F96:H96"/>
    <mergeCell ref="K96:N96"/>
    <mergeCell ref="A90:J90"/>
    <mergeCell ref="K90:N90"/>
    <mergeCell ref="A93:D93"/>
    <mergeCell ref="F93:H93"/>
    <mergeCell ref="K93:N93"/>
    <mergeCell ref="A94:D94"/>
    <mergeCell ref="F94:H94"/>
    <mergeCell ref="K94:N94"/>
    <mergeCell ref="A86:C86"/>
    <mergeCell ref="K86:N86"/>
    <mergeCell ref="A87:C87"/>
    <mergeCell ref="F87:H87"/>
    <mergeCell ref="K87:N87"/>
    <mergeCell ref="A88:C88"/>
    <mergeCell ref="F88:H88"/>
    <mergeCell ref="K88:N88"/>
    <mergeCell ref="B72:M72"/>
    <mergeCell ref="N72:O72"/>
    <mergeCell ref="A73:M73"/>
    <mergeCell ref="N73:O73"/>
    <mergeCell ref="A75:L75"/>
    <mergeCell ref="A82:J82"/>
    <mergeCell ref="K82:N82"/>
    <mergeCell ref="B69:M69"/>
    <mergeCell ref="N69:O69"/>
    <mergeCell ref="B70:M70"/>
    <mergeCell ref="N70:O70"/>
    <mergeCell ref="B71:M71"/>
    <mergeCell ref="N71:O71"/>
    <mergeCell ref="B66:M66"/>
    <mergeCell ref="N66:O66"/>
    <mergeCell ref="B67:M67"/>
    <mergeCell ref="N67:O67"/>
    <mergeCell ref="B68:M68"/>
    <mergeCell ref="N68:O68"/>
    <mergeCell ref="B61:M61"/>
    <mergeCell ref="N61:O61"/>
    <mergeCell ref="B62:M62"/>
    <mergeCell ref="N62:O62"/>
    <mergeCell ref="A63:M63"/>
    <mergeCell ref="N63:O63"/>
    <mergeCell ref="B58:M58"/>
    <mergeCell ref="N58:O58"/>
    <mergeCell ref="B59:M59"/>
    <mergeCell ref="N59:O59"/>
    <mergeCell ref="B60:M60"/>
    <mergeCell ref="N60:O60"/>
    <mergeCell ref="B55:E55"/>
    <mergeCell ref="N55:O55"/>
    <mergeCell ref="B56:E56"/>
    <mergeCell ref="N56:O56"/>
    <mergeCell ref="B57:E57"/>
    <mergeCell ref="N57:O57"/>
    <mergeCell ref="B52:M52"/>
    <mergeCell ref="N52:O52"/>
    <mergeCell ref="B53:M53"/>
    <mergeCell ref="N53:O53"/>
    <mergeCell ref="B54:M54"/>
    <mergeCell ref="N54:O54"/>
    <mergeCell ref="B47:M47"/>
    <mergeCell ref="N47:O47"/>
    <mergeCell ref="A48:M48"/>
    <mergeCell ref="N48:O48"/>
    <mergeCell ref="B51:M51"/>
    <mergeCell ref="N51:O51"/>
    <mergeCell ref="B45:M45"/>
    <mergeCell ref="N45:O45"/>
    <mergeCell ref="B46:M46"/>
    <mergeCell ref="N46:O46"/>
    <mergeCell ref="A39:M39"/>
    <mergeCell ref="N39:O39"/>
    <mergeCell ref="B42:M42"/>
    <mergeCell ref="N42:O42"/>
    <mergeCell ref="B43:M43"/>
    <mergeCell ref="N43:O43"/>
    <mergeCell ref="B38:E38"/>
    <mergeCell ref="N38:O38"/>
    <mergeCell ref="B34:E34"/>
    <mergeCell ref="F34:H34"/>
    <mergeCell ref="I34:M34"/>
    <mergeCell ref="N34:O34"/>
    <mergeCell ref="B35:E35"/>
    <mergeCell ref="N35:O35"/>
    <mergeCell ref="B44:M44"/>
    <mergeCell ref="N44:O44"/>
    <mergeCell ref="B33:C33"/>
    <mergeCell ref="F33:H33"/>
    <mergeCell ref="I33:K33"/>
    <mergeCell ref="L33:M33"/>
    <mergeCell ref="N33:O33"/>
    <mergeCell ref="B36:E36"/>
    <mergeCell ref="N36:O36"/>
    <mergeCell ref="B37:E37"/>
    <mergeCell ref="N37:O37"/>
    <mergeCell ref="B31:C31"/>
    <mergeCell ref="F31:H31"/>
    <mergeCell ref="I31:K31"/>
    <mergeCell ref="L31:M31"/>
    <mergeCell ref="N31:O31"/>
    <mergeCell ref="B32:C32"/>
    <mergeCell ref="F32:H32"/>
    <mergeCell ref="I32:K32"/>
    <mergeCell ref="L32:M32"/>
    <mergeCell ref="N32:O32"/>
    <mergeCell ref="B29:E29"/>
    <mergeCell ref="F29:H29"/>
    <mergeCell ref="I29:K29"/>
    <mergeCell ref="L29:M29"/>
    <mergeCell ref="N29:O29"/>
    <mergeCell ref="F30:H30"/>
    <mergeCell ref="I30:K30"/>
    <mergeCell ref="L30:M30"/>
    <mergeCell ref="N30:O30"/>
    <mergeCell ref="B27:E27"/>
    <mergeCell ref="F27:H27"/>
    <mergeCell ref="I27:K27"/>
    <mergeCell ref="L27:M27"/>
    <mergeCell ref="N27:O27"/>
    <mergeCell ref="B28:E28"/>
    <mergeCell ref="F28:H28"/>
    <mergeCell ref="I28:K28"/>
    <mergeCell ref="L28:M28"/>
    <mergeCell ref="N28:O28"/>
    <mergeCell ref="B25:E25"/>
    <mergeCell ref="F25:H25"/>
    <mergeCell ref="I25:K25"/>
    <mergeCell ref="L25:M25"/>
    <mergeCell ref="N25:O25"/>
    <mergeCell ref="B26:E26"/>
    <mergeCell ref="F26:H26"/>
    <mergeCell ref="I26:K26"/>
    <mergeCell ref="L26:M26"/>
    <mergeCell ref="N26:O26"/>
    <mergeCell ref="B23:E23"/>
    <mergeCell ref="F23:H23"/>
    <mergeCell ref="I23:K23"/>
    <mergeCell ref="L23:M23"/>
    <mergeCell ref="N23:O23"/>
    <mergeCell ref="B24:E24"/>
    <mergeCell ref="F24:H24"/>
    <mergeCell ref="I24:K24"/>
    <mergeCell ref="L24:M24"/>
    <mergeCell ref="N24:O24"/>
    <mergeCell ref="B21:E21"/>
    <mergeCell ref="F21:H21"/>
    <mergeCell ref="I21:K21"/>
    <mergeCell ref="L21:M21"/>
    <mergeCell ref="N21:O21"/>
    <mergeCell ref="B22:E22"/>
    <mergeCell ref="F22:H22"/>
    <mergeCell ref="I22:K22"/>
    <mergeCell ref="L22:M22"/>
    <mergeCell ref="N22:O22"/>
    <mergeCell ref="B19:E19"/>
    <mergeCell ref="F19:H19"/>
    <mergeCell ref="I19:K19"/>
    <mergeCell ref="L19:M19"/>
    <mergeCell ref="N19:O19"/>
    <mergeCell ref="B20:E20"/>
    <mergeCell ref="F20:H20"/>
    <mergeCell ref="I20:K20"/>
    <mergeCell ref="L20:M20"/>
    <mergeCell ref="N20:O20"/>
    <mergeCell ref="A1:N1"/>
    <mergeCell ref="A5:O5"/>
    <mergeCell ref="A7:O7"/>
    <mergeCell ref="D9:O9"/>
    <mergeCell ref="A11:C11"/>
    <mergeCell ref="E11:G11"/>
    <mergeCell ref="H11:J11"/>
    <mergeCell ref="F17:H18"/>
    <mergeCell ref="I17:O17"/>
    <mergeCell ref="I18:K18"/>
    <mergeCell ref="L18:M18"/>
    <mergeCell ref="N18:O18"/>
  </mergeCells>
  <dataValidations count="2">
    <dataValidation type="list" showInputMessage="1" showErrorMessage="1" sqref="I87:I89 I102:I103 I93:I98" xr:uid="{D35D3837-4E87-4E0F-B3DB-46F26E772B67}">
      <formula1>$A$115:$A$116</formula1>
    </dataValidation>
    <dataValidation type="list" allowBlank="1" showInputMessage="1" showErrorMessage="1" sqref="B118" xr:uid="{375FC262-8779-4D67-BBF1-FE27FDB0F22E}">
      <formula1>$A$115:$A$116</formula1>
    </dataValidation>
  </dataValidations>
  <pageMargins left="0.70866141732283472" right="0.70866141732283472" top="0.74803149606299213" bottom="0.74803149606299213" header="0.31496062992125984" footer="0.31496062992125984"/>
  <pageSetup paperSize="9" scale="76" fitToHeight="0" orientation="portrait" r:id="rId1"/>
  <headerFooter>
    <oddFooter xml:space="preserve">&amp;L&amp;"Arial,Gras"Service des affaires culturelles&amp;"Arial,Normal"
Rue du Grand-Pré 1014 Lausanne&amp;R&amp;P/&amp;N
</oddFooter>
  </headerFooter>
  <rowBreaks count="2" manualBreakCount="2">
    <brk id="39" max="16383" man="1"/>
    <brk id="73"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80FA5-386F-4D36-B110-86DF578745A7}">
  <sheetPr>
    <pageSetUpPr fitToPage="1"/>
  </sheetPr>
  <dimension ref="A1:H96"/>
  <sheetViews>
    <sheetView topLeftCell="A62" zoomScale="115" zoomScaleNormal="115" workbookViewId="0">
      <selection activeCell="H71" sqref="H71"/>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7" x14ac:dyDescent="0.25">
      <c r="A33" s="23">
        <v>1</v>
      </c>
      <c r="B33" s="129" t="s">
        <v>104</v>
      </c>
      <c r="C33" s="129"/>
      <c r="D33" s="129"/>
      <c r="E33" s="24"/>
      <c r="F33" s="24"/>
      <c r="G33" s="4">
        <v>16000</v>
      </c>
    </row>
    <row r="34" spans="1:7" x14ac:dyDescent="0.25">
      <c r="A34" s="25">
        <v>2</v>
      </c>
      <c r="B34" s="132" t="s">
        <v>26</v>
      </c>
      <c r="C34" s="132"/>
      <c r="D34" s="132"/>
      <c r="E34" s="26"/>
      <c r="F34" s="26"/>
      <c r="G34" s="1">
        <v>1250</v>
      </c>
    </row>
    <row r="35" spans="1:7" x14ac:dyDescent="0.25">
      <c r="A35" s="23">
        <v>3</v>
      </c>
      <c r="B35" s="13" t="s">
        <v>27</v>
      </c>
      <c r="C35" s="13"/>
      <c r="D35" s="13"/>
      <c r="E35" s="24"/>
      <c r="F35" s="24"/>
      <c r="G35" s="2">
        <v>6100</v>
      </c>
    </row>
    <row r="36" spans="1:7" x14ac:dyDescent="0.25">
      <c r="A36" s="25">
        <v>4</v>
      </c>
      <c r="B36" s="132" t="s">
        <v>28</v>
      </c>
      <c r="C36" s="132"/>
      <c r="D36" s="132"/>
      <c r="E36" s="26"/>
      <c r="F36" s="26"/>
      <c r="G36" s="1">
        <v>5250</v>
      </c>
    </row>
    <row r="37" spans="1:7" x14ac:dyDescent="0.25">
      <c r="A37" s="23">
        <v>5</v>
      </c>
      <c r="B37" s="129" t="s">
        <v>29</v>
      </c>
      <c r="C37" s="129"/>
      <c r="D37" s="129"/>
      <c r="E37" s="129"/>
      <c r="F37" s="129"/>
      <c r="G37" s="2">
        <v>2450</v>
      </c>
    </row>
    <row r="38" spans="1:7" x14ac:dyDescent="0.25">
      <c r="A38" s="25">
        <v>6</v>
      </c>
      <c r="B38" s="132" t="s">
        <v>30</v>
      </c>
      <c r="C38" s="132"/>
      <c r="D38" s="132"/>
      <c r="E38" s="132"/>
      <c r="F38" s="132"/>
      <c r="G38" s="1">
        <v>500</v>
      </c>
    </row>
    <row r="39" spans="1:7" ht="14.5" thickBot="1" x14ac:dyDescent="0.3">
      <c r="A39" s="9"/>
      <c r="B39" s="158" t="s">
        <v>31</v>
      </c>
      <c r="C39" s="158"/>
      <c r="D39" s="158"/>
      <c r="E39" s="158"/>
      <c r="F39" s="158"/>
      <c r="G39" s="3">
        <f>SUM(G33:G38)</f>
        <v>31550</v>
      </c>
    </row>
    <row r="40" spans="1:7" ht="36" customHeight="1" x14ac:dyDescent="0.25">
      <c r="A40" s="9"/>
      <c r="B40" s="125"/>
      <c r="C40" s="125"/>
      <c r="D40" s="125"/>
      <c r="E40" s="125"/>
      <c r="F40" s="125"/>
      <c r="G40" s="125"/>
    </row>
    <row r="41" spans="1:7" ht="14.5" x14ac:dyDescent="0.25">
      <c r="A41" s="10" t="s">
        <v>32</v>
      </c>
      <c r="B41" s="126" t="s">
        <v>33</v>
      </c>
      <c r="C41" s="126"/>
      <c r="D41" s="126"/>
      <c r="E41" s="126"/>
      <c r="F41" s="126"/>
      <c r="G41" s="126"/>
    </row>
    <row r="42" spans="1:7" ht="14.5" thickBot="1" x14ac:dyDescent="0.3">
      <c r="A42" s="9"/>
      <c r="B42" s="125"/>
      <c r="C42" s="125"/>
      <c r="D42" s="125"/>
      <c r="E42" s="125"/>
      <c r="F42" s="125"/>
      <c r="G42" s="125"/>
    </row>
    <row r="43" spans="1:7" x14ac:dyDescent="0.25">
      <c r="A43" s="23">
        <v>1</v>
      </c>
      <c r="B43" s="129" t="s">
        <v>34</v>
      </c>
      <c r="C43" s="129"/>
      <c r="D43" s="129"/>
      <c r="E43" s="129"/>
      <c r="F43" s="129"/>
      <c r="G43" s="6">
        <v>6200</v>
      </c>
    </row>
    <row r="44" spans="1:7" x14ac:dyDescent="0.25">
      <c r="A44" s="25">
        <v>2</v>
      </c>
      <c r="B44" s="132" t="s">
        <v>35</v>
      </c>
      <c r="C44" s="132"/>
      <c r="D44" s="132"/>
      <c r="E44" s="132"/>
      <c r="F44" s="132"/>
      <c r="G44" s="7">
        <v>500</v>
      </c>
    </row>
    <row r="45" spans="1:7" x14ac:dyDescent="0.25">
      <c r="A45" s="23">
        <v>3</v>
      </c>
      <c r="B45" s="129" t="s">
        <v>97</v>
      </c>
      <c r="C45" s="129"/>
      <c r="D45" s="129"/>
      <c r="E45" s="129"/>
      <c r="F45" s="129"/>
      <c r="G45" s="5">
        <v>2800</v>
      </c>
    </row>
    <row r="46" spans="1:7" x14ac:dyDescent="0.25">
      <c r="A46" s="25">
        <v>4</v>
      </c>
      <c r="B46" s="132" t="s">
        <v>39</v>
      </c>
      <c r="C46" s="132"/>
      <c r="D46" s="132"/>
      <c r="E46" s="132"/>
      <c r="F46" s="132"/>
      <c r="G46" s="7">
        <f>+H65*0.12</f>
        <v>1080</v>
      </c>
    </row>
    <row r="47" spans="1:7" x14ac:dyDescent="0.25">
      <c r="A47" s="23">
        <v>5</v>
      </c>
      <c r="B47" s="129" t="s">
        <v>60</v>
      </c>
      <c r="C47" s="129"/>
      <c r="D47" s="129"/>
      <c r="E47" s="129"/>
      <c r="F47" s="129"/>
      <c r="G47" s="5">
        <f>400+100+3150+(6*240)+(3*150)+17600</f>
        <v>23140</v>
      </c>
    </row>
    <row r="48" spans="1:7" x14ac:dyDescent="0.25">
      <c r="A48" s="25">
        <v>6</v>
      </c>
      <c r="B48" s="132" t="s">
        <v>41</v>
      </c>
      <c r="C48" s="132"/>
      <c r="D48" s="132"/>
      <c r="E48" s="132"/>
      <c r="F48" s="132"/>
      <c r="G48" s="7">
        <v>2000</v>
      </c>
    </row>
    <row r="49" spans="1:8" x14ac:dyDescent="0.25">
      <c r="A49" s="23">
        <v>7</v>
      </c>
      <c r="B49" s="129" t="s">
        <v>42</v>
      </c>
      <c r="C49" s="129"/>
      <c r="D49" s="129"/>
      <c r="E49" s="129"/>
      <c r="F49" s="129"/>
      <c r="G49" s="5">
        <v>500</v>
      </c>
    </row>
    <row r="50" spans="1:8" ht="14.5" thickBot="1" x14ac:dyDescent="0.3">
      <c r="A50" s="9"/>
      <c r="B50" s="158" t="s">
        <v>43</v>
      </c>
      <c r="C50" s="158"/>
      <c r="D50" s="158"/>
      <c r="E50" s="158"/>
      <c r="F50" s="158"/>
      <c r="G50" s="3">
        <f>SUM(G43:G49)</f>
        <v>36220</v>
      </c>
    </row>
    <row r="51" spans="1:8" ht="15" customHeight="1" x14ac:dyDescent="0.25">
      <c r="A51" s="9"/>
      <c r="B51" s="125"/>
      <c r="C51" s="125"/>
      <c r="D51" s="125"/>
      <c r="E51" s="125"/>
      <c r="F51" s="125"/>
      <c r="G51" s="125"/>
    </row>
    <row r="52" spans="1:8" ht="14.5" x14ac:dyDescent="0.25">
      <c r="A52" s="10" t="s">
        <v>44</v>
      </c>
      <c r="B52" s="126" t="s">
        <v>45</v>
      </c>
      <c r="C52" s="126"/>
      <c r="D52" s="126"/>
      <c r="E52" s="126"/>
      <c r="F52" s="126"/>
      <c r="G52" s="126"/>
    </row>
    <row r="53" spans="1:8" ht="14.5" thickBot="1" x14ac:dyDescent="0.3">
      <c r="A53" s="9"/>
      <c r="B53" s="127"/>
      <c r="C53" s="127"/>
      <c r="D53" s="127"/>
      <c r="E53" s="127"/>
      <c r="F53" s="127"/>
      <c r="G53" s="127"/>
    </row>
    <row r="54" spans="1:8" x14ac:dyDescent="0.25">
      <c r="A54" s="23">
        <v>1</v>
      </c>
      <c r="B54" s="129" t="s">
        <v>80</v>
      </c>
      <c r="C54" s="129"/>
      <c r="D54" s="129"/>
      <c r="E54" s="129"/>
      <c r="F54" s="129"/>
      <c r="G54" s="6">
        <f>2750+1500+3500</f>
        <v>7750</v>
      </c>
    </row>
    <row r="55" spans="1:8" x14ac:dyDescent="0.25">
      <c r="A55" s="25">
        <v>2</v>
      </c>
      <c r="B55" s="132" t="s">
        <v>81</v>
      </c>
      <c r="C55" s="132"/>
      <c r="D55" s="132"/>
      <c r="E55" s="132"/>
      <c r="F55" s="132"/>
      <c r="G55" s="7">
        <f>1100+3000</f>
        <v>4100</v>
      </c>
    </row>
    <row r="56" spans="1:8" x14ac:dyDescent="0.25">
      <c r="A56" s="23">
        <v>3</v>
      </c>
      <c r="B56" s="129" t="s">
        <v>46</v>
      </c>
      <c r="C56" s="129"/>
      <c r="D56" s="129"/>
      <c r="E56" s="129"/>
      <c r="F56" s="129"/>
      <c r="G56" s="5">
        <v>1200</v>
      </c>
    </row>
    <row r="57" spans="1:8" x14ac:dyDescent="0.25">
      <c r="A57" s="25">
        <v>4</v>
      </c>
      <c r="B57" s="132" t="s">
        <v>79</v>
      </c>
      <c r="C57" s="132"/>
      <c r="D57" s="132"/>
      <c r="E57" s="132"/>
      <c r="F57" s="132"/>
      <c r="G57" s="7">
        <v>2350</v>
      </c>
    </row>
    <row r="58" spans="1:8" x14ac:dyDescent="0.25">
      <c r="A58" s="23">
        <v>5</v>
      </c>
      <c r="B58" s="129" t="s">
        <v>48</v>
      </c>
      <c r="C58" s="129"/>
      <c r="D58" s="129"/>
      <c r="E58" s="129"/>
      <c r="F58" s="129"/>
      <c r="G58" s="5">
        <v>200</v>
      </c>
    </row>
    <row r="59" spans="1:8" ht="14.5" thickBot="1" x14ac:dyDescent="0.3">
      <c r="A59" s="9"/>
      <c r="B59" s="158" t="s">
        <v>49</v>
      </c>
      <c r="C59" s="158"/>
      <c r="D59" s="158"/>
      <c r="E59" s="158"/>
      <c r="F59" s="158"/>
      <c r="G59" s="3">
        <f>SUM(G54:G58)</f>
        <v>15600</v>
      </c>
    </row>
    <row r="62" spans="1:8" x14ac:dyDescent="0.25">
      <c r="B62" s="132"/>
      <c r="C62" s="132"/>
      <c r="D62" s="132"/>
      <c r="E62" s="132"/>
      <c r="F62" s="132"/>
      <c r="G62" s="132"/>
    </row>
    <row r="63" spans="1:8" ht="14.5" x14ac:dyDescent="0.25">
      <c r="A63" s="156" t="s">
        <v>94</v>
      </c>
      <c r="B63" s="156"/>
      <c r="C63" s="156"/>
      <c r="D63" s="156"/>
      <c r="E63" s="156"/>
      <c r="F63" s="156"/>
      <c r="G63" s="156"/>
      <c r="H63" s="156"/>
    </row>
    <row r="64" spans="1:8"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5" thickBot="1" x14ac:dyDescent="0.3">
      <c r="A67" s="10" t="s">
        <v>23</v>
      </c>
      <c r="B67" s="126" t="s">
        <v>105</v>
      </c>
      <c r="C67" s="126"/>
      <c r="D67" s="126"/>
      <c r="E67" s="126"/>
      <c r="F67" s="126"/>
      <c r="G67" s="126"/>
    </row>
    <row r="68" spans="1:8" ht="14" x14ac:dyDescent="0.25">
      <c r="A68" s="11"/>
      <c r="B68" s="129" t="s">
        <v>102</v>
      </c>
      <c r="C68" s="129"/>
      <c r="D68" s="141"/>
      <c r="E68" s="141"/>
      <c r="F68" s="23"/>
      <c r="G68" s="23" t="s">
        <v>192</v>
      </c>
      <c r="H68" s="6">
        <v>10000</v>
      </c>
    </row>
    <row r="69" spans="1:8" ht="14" x14ac:dyDescent="0.25">
      <c r="A69" s="11"/>
      <c r="B69" s="132" t="s">
        <v>52</v>
      </c>
      <c r="C69" s="132"/>
      <c r="D69" s="142"/>
      <c r="E69" s="142"/>
      <c r="F69" s="25"/>
      <c r="G69" s="25" t="s">
        <v>110</v>
      </c>
      <c r="H69" s="7">
        <v>10000</v>
      </c>
    </row>
    <row r="70" spans="1:8" ht="14.5" thickBot="1" x14ac:dyDescent="0.3">
      <c r="A70" s="11"/>
      <c r="B70" s="158" t="s">
        <v>53</v>
      </c>
      <c r="C70" s="158"/>
      <c r="D70" s="158"/>
      <c r="E70" s="158"/>
      <c r="F70" s="158"/>
      <c r="G70" s="159"/>
      <c r="H70" s="3">
        <f>SUM(H68:H69)</f>
        <v>20000</v>
      </c>
    </row>
    <row r="71" spans="1:8" ht="14" x14ac:dyDescent="0.25">
      <c r="A71" s="11"/>
      <c r="B71" s="125"/>
      <c r="C71" s="125"/>
      <c r="D71" s="125"/>
      <c r="E71" s="125"/>
      <c r="F71" s="125"/>
      <c r="G71" s="125"/>
    </row>
    <row r="72" spans="1:8" ht="14.5" x14ac:dyDescent="0.25">
      <c r="A72" s="10" t="s">
        <v>32</v>
      </c>
      <c r="B72" s="126" t="s">
        <v>106</v>
      </c>
      <c r="C72" s="126"/>
      <c r="D72" s="126"/>
      <c r="E72" s="126"/>
      <c r="F72" s="126"/>
      <c r="G72" s="126"/>
    </row>
    <row r="73" spans="1:8" ht="14.5" thickBot="1" x14ac:dyDescent="0.3">
      <c r="A73" s="9"/>
      <c r="B73" s="125"/>
      <c r="C73" s="125"/>
      <c r="D73" s="125"/>
      <c r="E73" s="125"/>
      <c r="F73" s="125"/>
      <c r="G73" s="125"/>
    </row>
    <row r="74" spans="1:8" ht="14" x14ac:dyDescent="0.25">
      <c r="A74" s="9"/>
      <c r="B74" s="140" t="s">
        <v>76</v>
      </c>
      <c r="C74" s="140"/>
      <c r="D74" s="140"/>
      <c r="E74" s="140"/>
      <c r="F74" s="23"/>
      <c r="G74" s="23" t="s">
        <v>110</v>
      </c>
      <c r="H74" s="6">
        <v>40000</v>
      </c>
    </row>
    <row r="75" spans="1:8" ht="14" x14ac:dyDescent="0.25">
      <c r="A75" s="9"/>
      <c r="B75" s="146" t="s">
        <v>108</v>
      </c>
      <c r="C75" s="146"/>
      <c r="D75" s="146"/>
      <c r="E75" s="146"/>
      <c r="F75" s="25"/>
      <c r="G75" s="25" t="s">
        <v>110</v>
      </c>
      <c r="H75" s="7">
        <f>F18/2+F19/2</f>
        <v>17500</v>
      </c>
    </row>
    <row r="76" spans="1:8" ht="14" x14ac:dyDescent="0.25">
      <c r="A76" s="9"/>
      <c r="B76" s="146" t="s">
        <v>69</v>
      </c>
      <c r="C76" s="146"/>
      <c r="D76" s="146"/>
      <c r="E76" s="146"/>
      <c r="F76" s="25"/>
      <c r="G76" s="25" t="s">
        <v>110</v>
      </c>
      <c r="H76" s="7">
        <v>5000</v>
      </c>
    </row>
    <row r="77" spans="1:8" ht="14" x14ac:dyDescent="0.25">
      <c r="A77" s="9"/>
      <c r="B77" s="140" t="s">
        <v>70</v>
      </c>
      <c r="C77" s="140"/>
      <c r="D77" s="140"/>
      <c r="E77" s="140"/>
      <c r="F77" s="23"/>
      <c r="G77" s="23" t="s">
        <v>110</v>
      </c>
      <c r="H77" s="5">
        <v>7000</v>
      </c>
    </row>
    <row r="78" spans="1:8" ht="14" x14ac:dyDescent="0.25">
      <c r="A78" s="9"/>
      <c r="B78" s="146" t="s">
        <v>72</v>
      </c>
      <c r="C78" s="146"/>
      <c r="D78" s="146"/>
      <c r="E78" s="146"/>
      <c r="F78" s="25"/>
      <c r="G78" s="25" t="s">
        <v>110</v>
      </c>
      <c r="H78" s="7">
        <v>5000</v>
      </c>
    </row>
    <row r="79" spans="1:8" ht="14" x14ac:dyDescent="0.25">
      <c r="A79" s="9"/>
      <c r="B79" s="140" t="s">
        <v>77</v>
      </c>
      <c r="C79" s="140"/>
      <c r="D79" s="140"/>
      <c r="E79" s="140"/>
      <c r="F79" s="23"/>
      <c r="G79" s="23" t="s">
        <v>110</v>
      </c>
      <c r="H79" s="5">
        <v>6000</v>
      </c>
    </row>
    <row r="80" spans="1:8" ht="14" x14ac:dyDescent="0.25">
      <c r="A80" s="9"/>
      <c r="B80" s="146" t="s">
        <v>73</v>
      </c>
      <c r="C80" s="146"/>
      <c r="D80" s="146"/>
      <c r="E80" s="146"/>
      <c r="F80" s="25"/>
      <c r="G80" s="25" t="s">
        <v>110</v>
      </c>
      <c r="H80" s="7">
        <v>6000</v>
      </c>
    </row>
    <row r="81" spans="1:8" ht="14" x14ac:dyDescent="0.25">
      <c r="A81" s="9"/>
      <c r="B81" s="140" t="s">
        <v>74</v>
      </c>
      <c r="C81" s="140"/>
      <c r="D81" s="140"/>
      <c r="E81" s="140"/>
      <c r="F81" s="23"/>
      <c r="G81" s="23" t="s">
        <v>110</v>
      </c>
      <c r="H81" s="5">
        <v>8000</v>
      </c>
    </row>
    <row r="82" spans="1:8" ht="14" x14ac:dyDescent="0.25">
      <c r="A82" s="9"/>
      <c r="B82" s="146" t="s">
        <v>75</v>
      </c>
      <c r="C82" s="146"/>
      <c r="D82" s="146"/>
      <c r="E82" s="146"/>
      <c r="F82" s="25"/>
      <c r="G82" s="25" t="s">
        <v>110</v>
      </c>
      <c r="H82" s="7">
        <v>6000</v>
      </c>
    </row>
    <row r="83" spans="1:8" ht="14.5" thickBot="1" x14ac:dyDescent="0.3">
      <c r="A83" s="9"/>
      <c r="B83" s="158" t="s">
        <v>54</v>
      </c>
      <c r="C83" s="158"/>
      <c r="D83" s="158"/>
      <c r="E83" s="158"/>
      <c r="F83" s="158"/>
      <c r="G83" s="159"/>
      <c r="H83" s="3">
        <f>SUM(H74:H82)</f>
        <v>100500</v>
      </c>
    </row>
    <row r="84" spans="1:8" ht="36.75" customHeight="1" thickBot="1" x14ac:dyDescent="0.3">
      <c r="A84" s="9"/>
      <c r="B84" s="125"/>
      <c r="C84" s="125"/>
      <c r="D84" s="125"/>
      <c r="E84" s="125"/>
      <c r="F84" s="125"/>
      <c r="G84" s="28"/>
    </row>
    <row r="85" spans="1:8" ht="15" thickBot="1" x14ac:dyDescent="0.3">
      <c r="A85" s="10" t="s">
        <v>44</v>
      </c>
      <c r="B85" s="126" t="s">
        <v>55</v>
      </c>
      <c r="C85" s="126"/>
      <c r="D85" s="126"/>
      <c r="E85" s="126"/>
      <c r="F85" s="126"/>
      <c r="H85" s="29">
        <f>17600+2000+3500</f>
        <v>23100</v>
      </c>
    </row>
    <row r="86" spans="1:8" ht="14" x14ac:dyDescent="0.25">
      <c r="A86" s="11"/>
      <c r="B86" s="125"/>
      <c r="C86" s="125"/>
      <c r="D86" s="125"/>
      <c r="E86" s="125"/>
      <c r="F86" s="125"/>
      <c r="H86" s="28"/>
    </row>
    <row r="87" spans="1:8" ht="15" thickBot="1" x14ac:dyDescent="0.3">
      <c r="A87" s="10" t="s">
        <v>56</v>
      </c>
      <c r="B87" s="126" t="s">
        <v>57</v>
      </c>
      <c r="C87" s="126"/>
      <c r="D87" s="126"/>
      <c r="E87" s="126"/>
      <c r="F87" s="126"/>
      <c r="H87" s="29">
        <v>10000</v>
      </c>
    </row>
    <row r="88" spans="1:8" ht="14.5" thickBot="1" x14ac:dyDescent="0.3">
      <c r="A88" s="9"/>
      <c r="B88" s="125"/>
      <c r="C88" s="125"/>
      <c r="D88" s="125"/>
      <c r="E88" s="125"/>
      <c r="F88" s="125"/>
      <c r="H88" s="9"/>
    </row>
    <row r="89" spans="1:8" ht="14.5" thickBot="1" x14ac:dyDescent="0.3">
      <c r="A89" s="9"/>
      <c r="B89" s="139" t="s">
        <v>95</v>
      </c>
      <c r="C89" s="139"/>
      <c r="D89" s="139"/>
      <c r="E89" s="139"/>
      <c r="F89" s="139"/>
      <c r="H89" s="29">
        <f>SUM(H65,H70,H83,H85,H87)</f>
        <v>162600</v>
      </c>
    </row>
    <row r="90" spans="1:8" ht="14.5" thickBot="1" x14ac:dyDescent="0.3">
      <c r="A90" s="9"/>
      <c r="B90" s="139" t="s">
        <v>96</v>
      </c>
      <c r="C90" s="139"/>
      <c r="D90" s="139"/>
      <c r="E90" s="139"/>
      <c r="G90" s="29">
        <f>SUM(G28,G39,G50,G59)</f>
        <v>152173.57449999999</v>
      </c>
    </row>
    <row r="91" spans="1:8" ht="14" x14ac:dyDescent="0.25">
      <c r="A91" s="9"/>
      <c r="B91" s="9"/>
      <c r="C91" s="9"/>
      <c r="D91" s="9"/>
      <c r="E91" s="9"/>
      <c r="F91" s="9"/>
      <c r="G91" s="9"/>
    </row>
    <row r="92" spans="1:8" ht="14" x14ac:dyDescent="0.25">
      <c r="A92" s="9"/>
      <c r="E92" s="15"/>
      <c r="F92" s="9"/>
      <c r="G92" s="30"/>
    </row>
    <row r="93" spans="1:8" x14ac:dyDescent="0.25">
      <c r="F93" s="31"/>
    </row>
    <row r="96" spans="1:8" x14ac:dyDescent="0.25">
      <c r="G96" s="32"/>
    </row>
  </sheetData>
  <sheetProtection selectLockedCells="1"/>
  <mergeCells count="88">
    <mergeCell ref="B89:F89"/>
    <mergeCell ref="B90:E90"/>
    <mergeCell ref="B83:G83"/>
    <mergeCell ref="B84:F84"/>
    <mergeCell ref="B85:F85"/>
    <mergeCell ref="B86:F86"/>
    <mergeCell ref="B87:F87"/>
    <mergeCell ref="B88:F88"/>
    <mergeCell ref="B79:E79"/>
    <mergeCell ref="B80:E80"/>
    <mergeCell ref="B81:E81"/>
    <mergeCell ref="B82:E82"/>
    <mergeCell ref="B76:E76"/>
    <mergeCell ref="B77:E77"/>
    <mergeCell ref="B78:E78"/>
    <mergeCell ref="B75:E75"/>
    <mergeCell ref="B65:F65"/>
    <mergeCell ref="B66:G66"/>
    <mergeCell ref="B67:G67"/>
    <mergeCell ref="B68:C68"/>
    <mergeCell ref="D68:E68"/>
    <mergeCell ref="B69:C69"/>
    <mergeCell ref="D69:E69"/>
    <mergeCell ref="B70:G70"/>
    <mergeCell ref="B71:G71"/>
    <mergeCell ref="B72:G72"/>
    <mergeCell ref="B73:G73"/>
    <mergeCell ref="B74:E74"/>
    <mergeCell ref="B64:G64"/>
    <mergeCell ref="B51:G51"/>
    <mergeCell ref="B52:G52"/>
    <mergeCell ref="B53:G53"/>
    <mergeCell ref="B54:F54"/>
    <mergeCell ref="B55:F55"/>
    <mergeCell ref="B56:F56"/>
    <mergeCell ref="B57:F57"/>
    <mergeCell ref="B58:F58"/>
    <mergeCell ref="B59:F59"/>
    <mergeCell ref="B62:G62"/>
    <mergeCell ref="A63:H63"/>
    <mergeCell ref="B50:F50"/>
    <mergeCell ref="B39:F39"/>
    <mergeCell ref="B40:G40"/>
    <mergeCell ref="B41:G41"/>
    <mergeCell ref="B42:G42"/>
    <mergeCell ref="B43:F43"/>
    <mergeCell ref="B44:F44"/>
    <mergeCell ref="B45:F45"/>
    <mergeCell ref="B46:F46"/>
    <mergeCell ref="B47:F47"/>
    <mergeCell ref="B48:F48"/>
    <mergeCell ref="B49:F49"/>
    <mergeCell ref="B38:F38"/>
    <mergeCell ref="B24:F24"/>
    <mergeCell ref="B25:F25"/>
    <mergeCell ref="B26:F26"/>
    <mergeCell ref="B27:F27"/>
    <mergeCell ref="B28:F28"/>
    <mergeCell ref="B31:G31"/>
    <mergeCell ref="B32:G32"/>
    <mergeCell ref="B33:D33"/>
    <mergeCell ref="B34:D34"/>
    <mergeCell ref="B36:D36"/>
    <mergeCell ref="B37:F37"/>
    <mergeCell ref="B23:F23"/>
    <mergeCell ref="B11:D11"/>
    <mergeCell ref="B12:D12"/>
    <mergeCell ref="B13:D13"/>
    <mergeCell ref="B14:D14"/>
    <mergeCell ref="B15:D15"/>
    <mergeCell ref="B16:D16"/>
    <mergeCell ref="B17:D17"/>
    <mergeCell ref="B18:D18"/>
    <mergeCell ref="B19:D19"/>
    <mergeCell ref="B20:D20"/>
    <mergeCell ref="B21:D21"/>
    <mergeCell ref="B7:D7"/>
    <mergeCell ref="B8:D8"/>
    <mergeCell ref="F8:F10"/>
    <mergeCell ref="G8:G10"/>
    <mergeCell ref="B9:D9"/>
    <mergeCell ref="B10:D10"/>
    <mergeCell ref="B6:G6"/>
    <mergeCell ref="A1:H1"/>
    <mergeCell ref="B2:G2"/>
    <mergeCell ref="A3:H3"/>
    <mergeCell ref="B4:G4"/>
    <mergeCell ref="B5:G5"/>
  </mergeCells>
  <pageMargins left="0.59055118110236227" right="0.59055118110236227" top="0.98425196850393704" bottom="0.78740157480314965" header="0.51181102362204722" footer="0.51181102362204722"/>
  <pageSetup paperSize="9" scale="83" fitToHeight="0" orientation="portrait" horizontalDpi="4294967295" r:id="rId1"/>
  <headerFooter alignWithMargins="0"/>
  <rowBreaks count="1" manualBreakCount="1">
    <brk id="6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A4946-13A5-40DE-898C-F79677453B74}">
  <sheetPr>
    <pageSetUpPr fitToPage="1"/>
  </sheetPr>
  <dimension ref="A1:H97"/>
  <sheetViews>
    <sheetView topLeftCell="A47" zoomScale="115" zoomScaleNormal="115" workbookViewId="0">
      <selection activeCell="B73" sqref="B73:G73"/>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7" x14ac:dyDescent="0.25">
      <c r="A33" s="23">
        <v>1</v>
      </c>
      <c r="B33" s="129" t="s">
        <v>104</v>
      </c>
      <c r="C33" s="129"/>
      <c r="D33" s="129"/>
      <c r="E33" s="24"/>
      <c r="F33" s="24"/>
      <c r="G33" s="4">
        <v>16000</v>
      </c>
    </row>
    <row r="34" spans="1:7" x14ac:dyDescent="0.25">
      <c r="A34" s="25">
        <v>2</v>
      </c>
      <c r="B34" s="132" t="s">
        <v>26</v>
      </c>
      <c r="C34" s="132"/>
      <c r="D34" s="132"/>
      <c r="E34" s="26"/>
      <c r="F34" s="26"/>
      <c r="G34" s="1">
        <v>1250</v>
      </c>
    </row>
    <row r="35" spans="1:7" x14ac:dyDescent="0.25">
      <c r="A35" s="23">
        <v>3</v>
      </c>
      <c r="B35" s="13" t="s">
        <v>27</v>
      </c>
      <c r="C35" s="13"/>
      <c r="D35" s="13"/>
      <c r="E35" s="24"/>
      <c r="F35" s="24"/>
      <c r="G35" s="2">
        <v>6100</v>
      </c>
    </row>
    <row r="36" spans="1:7" x14ac:dyDescent="0.25">
      <c r="A36" s="25">
        <v>4</v>
      </c>
      <c r="B36" s="132" t="s">
        <v>28</v>
      </c>
      <c r="C36" s="132"/>
      <c r="D36" s="132"/>
      <c r="E36" s="26"/>
      <c r="F36" s="26"/>
      <c r="G36" s="1">
        <v>5250</v>
      </c>
    </row>
    <row r="37" spans="1:7" x14ac:dyDescent="0.25">
      <c r="A37" s="23">
        <v>5</v>
      </c>
      <c r="B37" s="129" t="s">
        <v>29</v>
      </c>
      <c r="C37" s="129"/>
      <c r="D37" s="129"/>
      <c r="E37" s="129"/>
      <c r="F37" s="129"/>
      <c r="G37" s="2">
        <v>2450</v>
      </c>
    </row>
    <row r="38" spans="1:7" x14ac:dyDescent="0.25">
      <c r="A38" s="25">
        <v>6</v>
      </c>
      <c r="B38" s="132" t="s">
        <v>30</v>
      </c>
      <c r="C38" s="132"/>
      <c r="D38" s="132"/>
      <c r="E38" s="132"/>
      <c r="F38" s="132"/>
      <c r="G38" s="1">
        <v>500</v>
      </c>
    </row>
    <row r="39" spans="1:7" ht="14.5" thickBot="1" x14ac:dyDescent="0.3">
      <c r="A39" s="9"/>
      <c r="B39" s="158" t="s">
        <v>31</v>
      </c>
      <c r="C39" s="158"/>
      <c r="D39" s="158"/>
      <c r="E39" s="158"/>
      <c r="F39" s="158"/>
      <c r="G39" s="3">
        <f>SUM(G33:G38)</f>
        <v>31550</v>
      </c>
    </row>
    <row r="40" spans="1:7" ht="36" customHeight="1" x14ac:dyDescent="0.25">
      <c r="A40" s="9"/>
      <c r="B40" s="125"/>
      <c r="C40" s="125"/>
      <c r="D40" s="125"/>
      <c r="E40" s="125"/>
      <c r="F40" s="125"/>
      <c r="G40" s="125"/>
    </row>
    <row r="41" spans="1:7" ht="14.5" x14ac:dyDescent="0.25">
      <c r="A41" s="10" t="s">
        <v>32</v>
      </c>
      <c r="B41" s="126" t="s">
        <v>33</v>
      </c>
      <c r="C41" s="126"/>
      <c r="D41" s="126"/>
      <c r="E41" s="126"/>
      <c r="F41" s="126"/>
      <c r="G41" s="126"/>
    </row>
    <row r="42" spans="1:7" ht="14.5" thickBot="1" x14ac:dyDescent="0.3">
      <c r="A42" s="9"/>
      <c r="B42" s="125"/>
      <c r="C42" s="125"/>
      <c r="D42" s="125"/>
      <c r="E42" s="125"/>
      <c r="F42" s="125"/>
      <c r="G42" s="125"/>
    </row>
    <row r="43" spans="1:7" x14ac:dyDescent="0.25">
      <c r="A43" s="23">
        <v>1</v>
      </c>
      <c r="B43" s="129" t="s">
        <v>34</v>
      </c>
      <c r="C43" s="129"/>
      <c r="D43" s="129"/>
      <c r="E43" s="129"/>
      <c r="F43" s="129"/>
      <c r="G43" s="6">
        <v>6200</v>
      </c>
    </row>
    <row r="44" spans="1:7" x14ac:dyDescent="0.25">
      <c r="A44" s="25">
        <v>2</v>
      </c>
      <c r="B44" s="132" t="s">
        <v>35</v>
      </c>
      <c r="C44" s="132"/>
      <c r="D44" s="132"/>
      <c r="E44" s="132"/>
      <c r="F44" s="132"/>
      <c r="G44" s="7">
        <v>500</v>
      </c>
    </row>
    <row r="45" spans="1:7" x14ac:dyDescent="0.25">
      <c r="A45" s="23">
        <v>3</v>
      </c>
      <c r="B45" s="129" t="s">
        <v>97</v>
      </c>
      <c r="C45" s="129"/>
      <c r="D45" s="129"/>
      <c r="E45" s="129"/>
      <c r="F45" s="129"/>
      <c r="G45" s="5">
        <v>2800</v>
      </c>
    </row>
    <row r="46" spans="1:7" x14ac:dyDescent="0.25">
      <c r="A46" s="25">
        <v>4</v>
      </c>
      <c r="B46" s="132" t="s">
        <v>39</v>
      </c>
      <c r="C46" s="132"/>
      <c r="D46" s="132"/>
      <c r="E46" s="132"/>
      <c r="F46" s="132"/>
      <c r="G46" s="7">
        <f>+H65*0.12</f>
        <v>1080</v>
      </c>
    </row>
    <row r="47" spans="1:7" x14ac:dyDescent="0.25">
      <c r="A47" s="23">
        <v>5</v>
      </c>
      <c r="B47" s="129" t="s">
        <v>60</v>
      </c>
      <c r="C47" s="129"/>
      <c r="D47" s="129"/>
      <c r="E47" s="129"/>
      <c r="F47" s="129"/>
      <c r="G47" s="5">
        <f>400+100+3150+(6*240)+(3*150)+17600</f>
        <v>23140</v>
      </c>
    </row>
    <row r="48" spans="1:7" x14ac:dyDescent="0.25">
      <c r="A48" s="25">
        <v>6</v>
      </c>
      <c r="B48" s="132" t="s">
        <v>41</v>
      </c>
      <c r="C48" s="132"/>
      <c r="D48" s="132"/>
      <c r="E48" s="132"/>
      <c r="F48" s="132"/>
      <c r="G48" s="7">
        <v>2000</v>
      </c>
    </row>
    <row r="49" spans="1:8" x14ac:dyDescent="0.25">
      <c r="A49" s="23">
        <v>7</v>
      </c>
      <c r="B49" s="129" t="s">
        <v>42</v>
      </c>
      <c r="C49" s="129"/>
      <c r="D49" s="129"/>
      <c r="E49" s="129"/>
      <c r="F49" s="129"/>
      <c r="G49" s="5">
        <v>500</v>
      </c>
    </row>
    <row r="50" spans="1:8" ht="14.5" thickBot="1" x14ac:dyDescent="0.3">
      <c r="A50" s="9"/>
      <c r="B50" s="158" t="s">
        <v>43</v>
      </c>
      <c r="C50" s="158"/>
      <c r="D50" s="158"/>
      <c r="E50" s="158"/>
      <c r="F50" s="158"/>
      <c r="G50" s="3">
        <f>SUM(G43:G49)</f>
        <v>36220</v>
      </c>
    </row>
    <row r="51" spans="1:8" ht="15" customHeight="1" x14ac:dyDescent="0.25">
      <c r="A51" s="9"/>
      <c r="B51" s="125"/>
      <c r="C51" s="125"/>
      <c r="D51" s="125"/>
      <c r="E51" s="125"/>
      <c r="F51" s="125"/>
      <c r="G51" s="125"/>
    </row>
    <row r="52" spans="1:8" ht="14.5" x14ac:dyDescent="0.25">
      <c r="A52" s="10" t="s">
        <v>44</v>
      </c>
      <c r="B52" s="126" t="s">
        <v>45</v>
      </c>
      <c r="C52" s="126"/>
      <c r="D52" s="126"/>
      <c r="E52" s="126"/>
      <c r="F52" s="126"/>
      <c r="G52" s="126"/>
    </row>
    <row r="53" spans="1:8" ht="14.5" thickBot="1" x14ac:dyDescent="0.3">
      <c r="A53" s="9"/>
      <c r="B53" s="127"/>
      <c r="C53" s="127"/>
      <c r="D53" s="127"/>
      <c r="E53" s="127"/>
      <c r="F53" s="127"/>
      <c r="G53" s="127"/>
    </row>
    <row r="54" spans="1:8" x14ac:dyDescent="0.25">
      <c r="A54" s="23">
        <v>1</v>
      </c>
      <c r="B54" s="129" t="s">
        <v>80</v>
      </c>
      <c r="C54" s="129"/>
      <c r="D54" s="129"/>
      <c r="E54" s="129"/>
      <c r="F54" s="129"/>
      <c r="G54" s="6">
        <f>2750+1500+3500</f>
        <v>7750</v>
      </c>
    </row>
    <row r="55" spans="1:8" x14ac:dyDescent="0.25">
      <c r="A55" s="25">
        <v>2</v>
      </c>
      <c r="B55" s="132" t="s">
        <v>81</v>
      </c>
      <c r="C55" s="132"/>
      <c r="D55" s="132"/>
      <c r="E55" s="132"/>
      <c r="F55" s="132"/>
      <c r="G55" s="7">
        <f>1100+3000</f>
        <v>4100</v>
      </c>
    </row>
    <row r="56" spans="1:8" x14ac:dyDescent="0.25">
      <c r="A56" s="23">
        <v>3</v>
      </c>
      <c r="B56" s="129" t="s">
        <v>46</v>
      </c>
      <c r="C56" s="129"/>
      <c r="D56" s="129"/>
      <c r="E56" s="129"/>
      <c r="F56" s="129"/>
      <c r="G56" s="5">
        <v>1200</v>
      </c>
    </row>
    <row r="57" spans="1:8" x14ac:dyDescent="0.25">
      <c r="A57" s="25">
        <v>4</v>
      </c>
      <c r="B57" s="132" t="s">
        <v>79</v>
      </c>
      <c r="C57" s="132"/>
      <c r="D57" s="132"/>
      <c r="E57" s="132"/>
      <c r="F57" s="132"/>
      <c r="G57" s="7">
        <v>2350</v>
      </c>
    </row>
    <row r="58" spans="1:8" x14ac:dyDescent="0.25">
      <c r="A58" s="23">
        <v>5</v>
      </c>
      <c r="B58" s="129" t="s">
        <v>48</v>
      </c>
      <c r="C58" s="129"/>
      <c r="D58" s="129"/>
      <c r="E58" s="129"/>
      <c r="F58" s="129"/>
      <c r="G58" s="5">
        <v>200</v>
      </c>
    </row>
    <row r="59" spans="1:8" ht="14.5" thickBot="1" x14ac:dyDescent="0.3">
      <c r="A59" s="9"/>
      <c r="B59" s="158" t="s">
        <v>49</v>
      </c>
      <c r="C59" s="158"/>
      <c r="D59" s="158"/>
      <c r="E59" s="158"/>
      <c r="F59" s="158"/>
      <c r="G59" s="3">
        <f>SUM(G54:G58)</f>
        <v>15600</v>
      </c>
    </row>
    <row r="62" spans="1:8" x14ac:dyDescent="0.25">
      <c r="B62" s="132"/>
      <c r="C62" s="132"/>
      <c r="D62" s="132"/>
      <c r="E62" s="132"/>
      <c r="F62" s="132"/>
      <c r="G62" s="132"/>
    </row>
    <row r="63" spans="1:8" ht="14.5" x14ac:dyDescent="0.25">
      <c r="A63" s="156" t="s">
        <v>94</v>
      </c>
      <c r="B63" s="156"/>
      <c r="C63" s="156"/>
      <c r="D63" s="156"/>
      <c r="E63" s="156"/>
      <c r="F63" s="156"/>
      <c r="G63" s="156"/>
      <c r="H63" s="156"/>
    </row>
    <row r="64" spans="1:8"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5" thickBot="1" x14ac:dyDescent="0.3">
      <c r="A67" s="10" t="s">
        <v>23</v>
      </c>
      <c r="B67" s="126" t="s">
        <v>105</v>
      </c>
      <c r="C67" s="126"/>
      <c r="D67" s="126"/>
      <c r="E67" s="126"/>
      <c r="F67" s="126"/>
      <c r="G67" s="126"/>
    </row>
    <row r="68" spans="1:8" ht="14" x14ac:dyDescent="0.25">
      <c r="A68" s="11"/>
      <c r="B68" s="140" t="s">
        <v>102</v>
      </c>
      <c r="C68" s="140"/>
      <c r="D68" s="267"/>
      <c r="E68" s="267"/>
      <c r="F68" s="37"/>
      <c r="G68" s="23" t="s">
        <v>192</v>
      </c>
      <c r="H68" s="6">
        <v>0</v>
      </c>
    </row>
    <row r="69" spans="1:8" ht="14" x14ac:dyDescent="0.25">
      <c r="A69" s="11"/>
      <c r="B69" s="132" t="s">
        <v>52</v>
      </c>
      <c r="C69" s="132"/>
      <c r="D69" s="268"/>
      <c r="E69" s="268"/>
      <c r="F69" s="38"/>
      <c r="G69" s="25" t="s">
        <v>195</v>
      </c>
      <c r="H69" s="93">
        <v>5000</v>
      </c>
    </row>
    <row r="70" spans="1:8" ht="14.5" thickBot="1" x14ac:dyDescent="0.3">
      <c r="A70" s="11"/>
      <c r="B70" s="158" t="s">
        <v>53</v>
      </c>
      <c r="C70" s="158"/>
      <c r="D70" s="158"/>
      <c r="E70" s="158"/>
      <c r="F70" s="158"/>
      <c r="G70" s="159"/>
      <c r="H70" s="3">
        <f>SUM(H68:H69)</f>
        <v>5000</v>
      </c>
    </row>
    <row r="71" spans="1:8" ht="14" x14ac:dyDescent="0.25">
      <c r="A71" s="11"/>
      <c r="B71" s="125"/>
      <c r="C71" s="125"/>
      <c r="D71" s="125"/>
      <c r="E71" s="125"/>
      <c r="F71" s="125"/>
      <c r="G71" s="125"/>
    </row>
    <row r="72" spans="1:8" ht="14.5" x14ac:dyDescent="0.25">
      <c r="A72" s="10" t="s">
        <v>32</v>
      </c>
      <c r="B72" s="126" t="s">
        <v>106</v>
      </c>
      <c r="C72" s="126"/>
      <c r="D72" s="126"/>
      <c r="E72" s="126"/>
      <c r="F72" s="126"/>
      <c r="G72" s="126"/>
    </row>
    <row r="73" spans="1:8" ht="14.5" thickBot="1" x14ac:dyDescent="0.3">
      <c r="A73" s="9"/>
      <c r="B73" s="125"/>
      <c r="C73" s="125"/>
      <c r="D73" s="125"/>
      <c r="E73" s="125"/>
      <c r="F73" s="125"/>
      <c r="G73" s="125"/>
    </row>
    <row r="74" spans="1:8" ht="14" x14ac:dyDescent="0.25">
      <c r="A74" s="9"/>
      <c r="B74" s="140" t="s">
        <v>76</v>
      </c>
      <c r="C74" s="140"/>
      <c r="D74" s="140"/>
      <c r="E74" s="140"/>
      <c r="F74" s="23"/>
      <c r="G74" s="23" t="s">
        <v>195</v>
      </c>
      <c r="H74" s="35">
        <v>15000</v>
      </c>
    </row>
    <row r="75" spans="1:8" ht="14" x14ac:dyDescent="0.25">
      <c r="A75" s="9"/>
      <c r="B75" s="146" t="s">
        <v>66</v>
      </c>
      <c r="C75" s="146"/>
      <c r="D75" s="146"/>
      <c r="E75" s="146"/>
      <c r="F75" s="25"/>
      <c r="G75" s="25" t="s">
        <v>196</v>
      </c>
      <c r="H75" s="7">
        <f>F18/2</f>
        <v>13750</v>
      </c>
    </row>
    <row r="76" spans="1:8" ht="14" x14ac:dyDescent="0.25">
      <c r="A76" s="9"/>
      <c r="B76" s="140" t="s">
        <v>67</v>
      </c>
      <c r="C76" s="140"/>
      <c r="D76" s="140"/>
      <c r="E76" s="140"/>
      <c r="F76" s="23"/>
      <c r="G76" s="23" t="s">
        <v>196</v>
      </c>
      <c r="H76" s="5">
        <f>F19/2</f>
        <v>3750</v>
      </c>
    </row>
    <row r="77" spans="1:8" ht="14" x14ac:dyDescent="0.25">
      <c r="A77" s="9"/>
      <c r="B77" s="146" t="s">
        <v>69</v>
      </c>
      <c r="C77" s="146"/>
      <c r="D77" s="146"/>
      <c r="E77" s="146"/>
      <c r="F77" s="25"/>
      <c r="G77" s="25" t="s">
        <v>195</v>
      </c>
      <c r="H77" s="93">
        <v>2500</v>
      </c>
    </row>
    <row r="78" spans="1:8" ht="14" x14ac:dyDescent="0.25">
      <c r="A78" s="9"/>
      <c r="B78" s="140" t="s">
        <v>70</v>
      </c>
      <c r="C78" s="140"/>
      <c r="D78" s="140"/>
      <c r="E78" s="140"/>
      <c r="F78" s="23"/>
      <c r="G78" s="23" t="s">
        <v>196</v>
      </c>
      <c r="H78" s="5">
        <v>12000</v>
      </c>
    </row>
    <row r="79" spans="1:8" ht="14" x14ac:dyDescent="0.25">
      <c r="A79" s="9"/>
      <c r="B79" s="146" t="s">
        <v>72</v>
      </c>
      <c r="C79" s="146"/>
      <c r="D79" s="146"/>
      <c r="E79" s="146"/>
      <c r="F79" s="25"/>
      <c r="G79" s="25" t="s">
        <v>195</v>
      </c>
      <c r="H79" s="93">
        <v>6000</v>
      </c>
    </row>
    <row r="80" spans="1:8" ht="14" x14ac:dyDescent="0.25">
      <c r="A80" s="9"/>
      <c r="B80" s="140" t="s">
        <v>77</v>
      </c>
      <c r="C80" s="140"/>
      <c r="D80" s="140"/>
      <c r="E80" s="140"/>
      <c r="F80" s="23"/>
      <c r="G80" s="23" t="s">
        <v>197</v>
      </c>
      <c r="H80" s="5">
        <v>12000</v>
      </c>
    </row>
    <row r="81" spans="1:8" ht="14" x14ac:dyDescent="0.25">
      <c r="A81" s="9"/>
      <c r="B81" s="146" t="s">
        <v>73</v>
      </c>
      <c r="C81" s="146"/>
      <c r="D81" s="146"/>
      <c r="E81" s="146"/>
      <c r="F81" s="25"/>
      <c r="G81" s="25" t="s">
        <v>196</v>
      </c>
      <c r="H81" s="7">
        <v>12000</v>
      </c>
    </row>
    <row r="82" spans="1:8" ht="14" x14ac:dyDescent="0.25">
      <c r="A82" s="9"/>
      <c r="B82" s="140" t="s">
        <v>74</v>
      </c>
      <c r="C82" s="140"/>
      <c r="D82" s="140"/>
      <c r="E82" s="140"/>
      <c r="F82" s="23"/>
      <c r="G82" s="23" t="s">
        <v>196</v>
      </c>
      <c r="H82" s="5">
        <v>12000</v>
      </c>
    </row>
    <row r="83" spans="1:8" ht="14" x14ac:dyDescent="0.25">
      <c r="A83" s="9"/>
      <c r="B83" s="146" t="s">
        <v>75</v>
      </c>
      <c r="C83" s="146"/>
      <c r="D83" s="146"/>
      <c r="E83" s="146"/>
      <c r="F83" s="25"/>
      <c r="G83" s="25" t="s">
        <v>196</v>
      </c>
      <c r="H83" s="7">
        <v>12000</v>
      </c>
    </row>
    <row r="84" spans="1:8" ht="14.5" thickBot="1" x14ac:dyDescent="0.3">
      <c r="A84" s="9"/>
      <c r="B84" s="158" t="s">
        <v>54</v>
      </c>
      <c r="C84" s="158"/>
      <c r="D84" s="158"/>
      <c r="E84" s="158"/>
      <c r="F84" s="158"/>
      <c r="G84" s="159"/>
      <c r="H84" s="3">
        <f>SUM(H74:H83)</f>
        <v>101000</v>
      </c>
    </row>
    <row r="85" spans="1:8" ht="36.75" customHeight="1" thickBot="1" x14ac:dyDescent="0.3">
      <c r="A85" s="9"/>
      <c r="B85" s="125"/>
      <c r="C85" s="125"/>
      <c r="D85" s="125"/>
      <c r="E85" s="125"/>
      <c r="F85" s="125"/>
      <c r="G85" s="28"/>
    </row>
    <row r="86" spans="1:8" ht="15" thickBot="1" x14ac:dyDescent="0.3">
      <c r="A86" s="10" t="s">
        <v>44</v>
      </c>
      <c r="B86" s="126" t="s">
        <v>55</v>
      </c>
      <c r="C86" s="126"/>
      <c r="D86" s="126"/>
      <c r="E86" s="126"/>
      <c r="F86" s="126"/>
      <c r="H86" s="29">
        <f>17600+2000+3500</f>
        <v>23100</v>
      </c>
    </row>
    <row r="87" spans="1:8" ht="14" x14ac:dyDescent="0.25">
      <c r="A87" s="11"/>
      <c r="B87" s="125"/>
      <c r="C87" s="125"/>
      <c r="D87" s="125"/>
      <c r="E87" s="125"/>
      <c r="F87" s="125"/>
      <c r="H87" s="28"/>
    </row>
    <row r="88" spans="1:8" ht="15" thickBot="1" x14ac:dyDescent="0.3">
      <c r="A88" s="10" t="s">
        <v>56</v>
      </c>
      <c r="B88" s="126" t="s">
        <v>57</v>
      </c>
      <c r="C88" s="126"/>
      <c r="D88" s="126"/>
      <c r="E88" s="126"/>
      <c r="F88" s="126"/>
      <c r="H88" s="29">
        <v>25000</v>
      </c>
    </row>
    <row r="89" spans="1:8" ht="14.5" thickBot="1" x14ac:dyDescent="0.3">
      <c r="A89" s="9"/>
      <c r="B89" s="125"/>
      <c r="C89" s="125"/>
      <c r="D89" s="125"/>
      <c r="E89" s="125"/>
      <c r="F89" s="125"/>
      <c r="H89" s="9"/>
    </row>
    <row r="90" spans="1:8" ht="14.5" thickBot="1" x14ac:dyDescent="0.3">
      <c r="A90" s="9"/>
      <c r="B90" s="139" t="s">
        <v>95</v>
      </c>
      <c r="C90" s="139"/>
      <c r="D90" s="139"/>
      <c r="E90" s="139"/>
      <c r="F90" s="139"/>
      <c r="H90" s="29">
        <f>SUM(H65,H70,H84,H86,H88)</f>
        <v>163100</v>
      </c>
    </row>
    <row r="91" spans="1:8" ht="14.5" thickBot="1" x14ac:dyDescent="0.3">
      <c r="A91" s="9"/>
      <c r="B91" s="139" t="s">
        <v>96</v>
      </c>
      <c r="C91" s="139"/>
      <c r="D91" s="139"/>
      <c r="E91" s="139"/>
      <c r="G91" s="29">
        <f>SUM(G28,G39,G50,G59)</f>
        <v>152173.57449999999</v>
      </c>
    </row>
    <row r="92" spans="1:8" ht="14" x14ac:dyDescent="0.25">
      <c r="A92" s="9"/>
      <c r="B92" s="9"/>
      <c r="C92" s="9"/>
      <c r="D92" s="9"/>
      <c r="E92" s="9"/>
      <c r="F92" s="9"/>
      <c r="G92" s="9"/>
    </row>
    <row r="93" spans="1:8" ht="14" x14ac:dyDescent="0.25">
      <c r="A93" s="9"/>
      <c r="E93" s="15"/>
      <c r="F93" s="9"/>
      <c r="G93" s="30"/>
    </row>
    <row r="94" spans="1:8" x14ac:dyDescent="0.25">
      <c r="F94" s="31"/>
    </row>
    <row r="97" spans="7:7" x14ac:dyDescent="0.25">
      <c r="G97" s="32"/>
    </row>
  </sheetData>
  <sheetProtection selectLockedCells="1"/>
  <mergeCells count="89">
    <mergeCell ref="B6:G6"/>
    <mergeCell ref="A1:H1"/>
    <mergeCell ref="B2:G2"/>
    <mergeCell ref="A3:H3"/>
    <mergeCell ref="B4:G4"/>
    <mergeCell ref="B5:G5"/>
    <mergeCell ref="B7:D7"/>
    <mergeCell ref="B8:D8"/>
    <mergeCell ref="F8:F10"/>
    <mergeCell ref="G8:G10"/>
    <mergeCell ref="B9:D9"/>
    <mergeCell ref="B10:D10"/>
    <mergeCell ref="B23:F23"/>
    <mergeCell ref="B11:D11"/>
    <mergeCell ref="B12:D12"/>
    <mergeCell ref="B13:D13"/>
    <mergeCell ref="B14:D14"/>
    <mergeCell ref="B15:D15"/>
    <mergeCell ref="B16:D16"/>
    <mergeCell ref="B17:D17"/>
    <mergeCell ref="B18:D18"/>
    <mergeCell ref="B19:D19"/>
    <mergeCell ref="B20:D20"/>
    <mergeCell ref="B21:D21"/>
    <mergeCell ref="B38:F38"/>
    <mergeCell ref="B24:F24"/>
    <mergeCell ref="B25:F25"/>
    <mergeCell ref="B26:F26"/>
    <mergeCell ref="B27:F27"/>
    <mergeCell ref="B28:F28"/>
    <mergeCell ref="B31:G31"/>
    <mergeCell ref="B32:G32"/>
    <mergeCell ref="B33:D33"/>
    <mergeCell ref="B34:D34"/>
    <mergeCell ref="B36:D36"/>
    <mergeCell ref="B37:F37"/>
    <mergeCell ref="B50:F50"/>
    <mergeCell ref="B39:F39"/>
    <mergeCell ref="B40:G40"/>
    <mergeCell ref="B41:G41"/>
    <mergeCell ref="B42:G42"/>
    <mergeCell ref="B43:F43"/>
    <mergeCell ref="B44:F44"/>
    <mergeCell ref="B45:F45"/>
    <mergeCell ref="B46:F46"/>
    <mergeCell ref="B47:F47"/>
    <mergeCell ref="B48:F48"/>
    <mergeCell ref="B49:F49"/>
    <mergeCell ref="B64:G64"/>
    <mergeCell ref="B51:G51"/>
    <mergeCell ref="B52:G52"/>
    <mergeCell ref="B53:G53"/>
    <mergeCell ref="B54:F54"/>
    <mergeCell ref="B55:F55"/>
    <mergeCell ref="B56:F56"/>
    <mergeCell ref="B57:F57"/>
    <mergeCell ref="B58:F58"/>
    <mergeCell ref="B59:F59"/>
    <mergeCell ref="B62:G62"/>
    <mergeCell ref="A63:H63"/>
    <mergeCell ref="B75:E75"/>
    <mergeCell ref="B65:F65"/>
    <mergeCell ref="B66:G66"/>
    <mergeCell ref="B67:G67"/>
    <mergeCell ref="B68:C68"/>
    <mergeCell ref="D68:E68"/>
    <mergeCell ref="B69:C69"/>
    <mergeCell ref="D69:E69"/>
    <mergeCell ref="B70:G70"/>
    <mergeCell ref="B71:G71"/>
    <mergeCell ref="B72:G72"/>
    <mergeCell ref="B73:G73"/>
    <mergeCell ref="B74:E74"/>
    <mergeCell ref="B80:E80"/>
    <mergeCell ref="B81:E81"/>
    <mergeCell ref="B82:E82"/>
    <mergeCell ref="B83:E83"/>
    <mergeCell ref="B76:E76"/>
    <mergeCell ref="B77:E77"/>
    <mergeCell ref="B78:E78"/>
    <mergeCell ref="B79:E79"/>
    <mergeCell ref="B90:F90"/>
    <mergeCell ref="B91:E91"/>
    <mergeCell ref="B84:G84"/>
    <mergeCell ref="B85:F85"/>
    <mergeCell ref="B86:F86"/>
    <mergeCell ref="B87:F87"/>
    <mergeCell ref="B88:F88"/>
    <mergeCell ref="B89:F89"/>
  </mergeCells>
  <pageMargins left="0.59055118110236227" right="0.59055118110236227" top="0.98425196850393704" bottom="0.78740157480314965" header="0.51181102362204722" footer="0.51181102362204722"/>
  <pageSetup paperSize="9" scale="83" fitToHeight="0" orientation="portrait" horizontalDpi="4294967295" r:id="rId1"/>
  <headerFooter alignWithMargins="0"/>
  <rowBreaks count="1" manualBreakCount="1">
    <brk id="6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900-A0A4-47D7-883E-3F2282F23085}">
  <sheetPr>
    <pageSetUpPr fitToPage="1"/>
  </sheetPr>
  <dimension ref="A1:H97"/>
  <sheetViews>
    <sheetView topLeftCell="A50" zoomScale="115" zoomScaleNormal="115" workbookViewId="0">
      <selection activeCell="H86" sqref="H86"/>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7" x14ac:dyDescent="0.25">
      <c r="A33" s="23">
        <v>1</v>
      </c>
      <c r="B33" s="129" t="s">
        <v>104</v>
      </c>
      <c r="C33" s="129"/>
      <c r="D33" s="129"/>
      <c r="E33" s="24"/>
      <c r="F33" s="24"/>
      <c r="G33" s="4">
        <v>16000</v>
      </c>
    </row>
    <row r="34" spans="1:7" x14ac:dyDescent="0.25">
      <c r="A34" s="25">
        <v>2</v>
      </c>
      <c r="B34" s="132" t="s">
        <v>26</v>
      </c>
      <c r="C34" s="132"/>
      <c r="D34" s="132"/>
      <c r="E34" s="26"/>
      <c r="F34" s="26"/>
      <c r="G34" s="1">
        <v>1250</v>
      </c>
    </row>
    <row r="35" spans="1:7" x14ac:dyDescent="0.25">
      <c r="A35" s="23">
        <v>3</v>
      </c>
      <c r="B35" s="13" t="s">
        <v>27</v>
      </c>
      <c r="C35" s="13"/>
      <c r="D35" s="13"/>
      <c r="E35" s="24"/>
      <c r="F35" s="24"/>
      <c r="G35" s="2">
        <v>6100</v>
      </c>
    </row>
    <row r="36" spans="1:7" x14ac:dyDescent="0.25">
      <c r="A36" s="25">
        <v>4</v>
      </c>
      <c r="B36" s="132" t="s">
        <v>28</v>
      </c>
      <c r="C36" s="132"/>
      <c r="D36" s="132"/>
      <c r="E36" s="26"/>
      <c r="F36" s="26"/>
      <c r="G36" s="1">
        <v>5250</v>
      </c>
    </row>
    <row r="37" spans="1:7" x14ac:dyDescent="0.25">
      <c r="A37" s="23">
        <v>5</v>
      </c>
      <c r="B37" s="129" t="s">
        <v>29</v>
      </c>
      <c r="C37" s="129"/>
      <c r="D37" s="129"/>
      <c r="E37" s="129"/>
      <c r="F37" s="129"/>
      <c r="G37" s="2">
        <v>2450</v>
      </c>
    </row>
    <row r="38" spans="1:7" x14ac:dyDescent="0.25">
      <c r="A38" s="25">
        <v>6</v>
      </c>
      <c r="B38" s="132" t="s">
        <v>30</v>
      </c>
      <c r="C38" s="132"/>
      <c r="D38" s="132"/>
      <c r="E38" s="132"/>
      <c r="F38" s="132"/>
      <c r="G38" s="1">
        <v>500</v>
      </c>
    </row>
    <row r="39" spans="1:7" ht="14.5" thickBot="1" x14ac:dyDescent="0.3">
      <c r="A39" s="9"/>
      <c r="B39" s="158" t="s">
        <v>31</v>
      </c>
      <c r="C39" s="158"/>
      <c r="D39" s="158"/>
      <c r="E39" s="158"/>
      <c r="F39" s="158"/>
      <c r="G39" s="3">
        <f>SUM(G33:G38)</f>
        <v>31550</v>
      </c>
    </row>
    <row r="40" spans="1:7" ht="36" customHeight="1" x14ac:dyDescent="0.25">
      <c r="A40" s="9"/>
      <c r="B40" s="125"/>
      <c r="C40" s="125"/>
      <c r="D40" s="125"/>
      <c r="E40" s="125"/>
      <c r="F40" s="125"/>
      <c r="G40" s="125"/>
    </row>
    <row r="41" spans="1:7" ht="14.5" x14ac:dyDescent="0.25">
      <c r="A41" s="10" t="s">
        <v>32</v>
      </c>
      <c r="B41" s="126" t="s">
        <v>33</v>
      </c>
      <c r="C41" s="126"/>
      <c r="D41" s="126"/>
      <c r="E41" s="126"/>
      <c r="F41" s="126"/>
      <c r="G41" s="126"/>
    </row>
    <row r="42" spans="1:7" ht="14.5" thickBot="1" x14ac:dyDescent="0.3">
      <c r="A42" s="9"/>
      <c r="B42" s="125"/>
      <c r="C42" s="125"/>
      <c r="D42" s="125"/>
      <c r="E42" s="125"/>
      <c r="F42" s="125"/>
      <c r="G42" s="125"/>
    </row>
    <row r="43" spans="1:7" x14ac:dyDescent="0.25">
      <c r="A43" s="23">
        <v>1</v>
      </c>
      <c r="B43" s="129" t="s">
        <v>34</v>
      </c>
      <c r="C43" s="129"/>
      <c r="D43" s="129"/>
      <c r="E43" s="129"/>
      <c r="F43" s="129"/>
      <c r="G43" s="6">
        <v>6200</v>
      </c>
    </row>
    <row r="44" spans="1:7" x14ac:dyDescent="0.25">
      <c r="A44" s="25">
        <v>2</v>
      </c>
      <c r="B44" s="132" t="s">
        <v>35</v>
      </c>
      <c r="C44" s="132"/>
      <c r="D44" s="132"/>
      <c r="E44" s="132"/>
      <c r="F44" s="132"/>
      <c r="G44" s="7">
        <v>500</v>
      </c>
    </row>
    <row r="45" spans="1:7" x14ac:dyDescent="0.25">
      <c r="A45" s="23">
        <v>3</v>
      </c>
      <c r="B45" s="129" t="s">
        <v>97</v>
      </c>
      <c r="C45" s="129"/>
      <c r="D45" s="129"/>
      <c r="E45" s="129"/>
      <c r="F45" s="129"/>
      <c r="G45" s="5">
        <v>2800</v>
      </c>
    </row>
    <row r="46" spans="1:7" x14ac:dyDescent="0.25">
      <c r="A46" s="25">
        <v>4</v>
      </c>
      <c r="B46" s="132" t="s">
        <v>39</v>
      </c>
      <c r="C46" s="132"/>
      <c r="D46" s="132"/>
      <c r="E46" s="132"/>
      <c r="F46" s="132"/>
      <c r="G46" s="7">
        <f>+H65*0.12</f>
        <v>1080</v>
      </c>
    </row>
    <row r="47" spans="1:7" x14ac:dyDescent="0.25">
      <c r="A47" s="23">
        <v>5</v>
      </c>
      <c r="B47" s="129" t="s">
        <v>60</v>
      </c>
      <c r="C47" s="129"/>
      <c r="D47" s="129"/>
      <c r="E47" s="129"/>
      <c r="F47" s="129"/>
      <c r="G47" s="5">
        <f>400+100+3150+(6*240)+(3*150)+17600</f>
        <v>23140</v>
      </c>
    </row>
    <row r="48" spans="1:7" x14ac:dyDescent="0.25">
      <c r="A48" s="25">
        <v>6</v>
      </c>
      <c r="B48" s="132" t="s">
        <v>41</v>
      </c>
      <c r="C48" s="132"/>
      <c r="D48" s="132"/>
      <c r="E48" s="132"/>
      <c r="F48" s="132"/>
      <c r="G48" s="7">
        <v>2000</v>
      </c>
    </row>
    <row r="49" spans="1:8" x14ac:dyDescent="0.25">
      <c r="A49" s="23">
        <v>7</v>
      </c>
      <c r="B49" s="129" t="s">
        <v>42</v>
      </c>
      <c r="C49" s="129"/>
      <c r="D49" s="129"/>
      <c r="E49" s="129"/>
      <c r="F49" s="129"/>
      <c r="G49" s="5">
        <v>500</v>
      </c>
    </row>
    <row r="50" spans="1:8" ht="14.5" thickBot="1" x14ac:dyDescent="0.3">
      <c r="A50" s="9"/>
      <c r="B50" s="158" t="s">
        <v>43</v>
      </c>
      <c r="C50" s="158"/>
      <c r="D50" s="158"/>
      <c r="E50" s="158"/>
      <c r="F50" s="158"/>
      <c r="G50" s="3">
        <f>SUM(G43:G49)</f>
        <v>36220</v>
      </c>
    </row>
    <row r="51" spans="1:8" ht="15" customHeight="1" x14ac:dyDescent="0.25">
      <c r="A51" s="9"/>
      <c r="B51" s="125"/>
      <c r="C51" s="125"/>
      <c r="D51" s="125"/>
      <c r="E51" s="125"/>
      <c r="F51" s="125"/>
      <c r="G51" s="125"/>
    </row>
    <row r="52" spans="1:8" ht="14.5" x14ac:dyDescent="0.25">
      <c r="A52" s="10" t="s">
        <v>44</v>
      </c>
      <c r="B52" s="126" t="s">
        <v>45</v>
      </c>
      <c r="C52" s="126"/>
      <c r="D52" s="126"/>
      <c r="E52" s="126"/>
      <c r="F52" s="126"/>
      <c r="G52" s="126"/>
    </row>
    <row r="53" spans="1:8" ht="14.5" thickBot="1" x14ac:dyDescent="0.3">
      <c r="A53" s="9"/>
      <c r="B53" s="127"/>
      <c r="C53" s="127"/>
      <c r="D53" s="127"/>
      <c r="E53" s="127"/>
      <c r="F53" s="127"/>
      <c r="G53" s="127"/>
    </row>
    <row r="54" spans="1:8" x14ac:dyDescent="0.25">
      <c r="A54" s="23">
        <v>1</v>
      </c>
      <c r="B54" s="129" t="s">
        <v>80</v>
      </c>
      <c r="C54" s="129"/>
      <c r="D54" s="129"/>
      <c r="E54" s="129"/>
      <c r="F54" s="129"/>
      <c r="G54" s="6">
        <f>2750+1500+3500</f>
        <v>7750</v>
      </c>
    </row>
    <row r="55" spans="1:8" x14ac:dyDescent="0.25">
      <c r="A55" s="25">
        <v>2</v>
      </c>
      <c r="B55" s="132" t="s">
        <v>81</v>
      </c>
      <c r="C55" s="132"/>
      <c r="D55" s="132"/>
      <c r="E55" s="132"/>
      <c r="F55" s="132"/>
      <c r="G55" s="7">
        <f>1100+3000</f>
        <v>4100</v>
      </c>
    </row>
    <row r="56" spans="1:8" x14ac:dyDescent="0.25">
      <c r="A56" s="23">
        <v>3</v>
      </c>
      <c r="B56" s="129" t="s">
        <v>46</v>
      </c>
      <c r="C56" s="129"/>
      <c r="D56" s="129"/>
      <c r="E56" s="129"/>
      <c r="F56" s="129"/>
      <c r="G56" s="5">
        <v>1200</v>
      </c>
    </row>
    <row r="57" spans="1:8" x14ac:dyDescent="0.25">
      <c r="A57" s="25">
        <v>4</v>
      </c>
      <c r="B57" s="132" t="s">
        <v>79</v>
      </c>
      <c r="C57" s="132"/>
      <c r="D57" s="132"/>
      <c r="E57" s="132"/>
      <c r="F57" s="132"/>
      <c r="G57" s="7">
        <v>2350</v>
      </c>
    </row>
    <row r="58" spans="1:8" x14ac:dyDescent="0.25">
      <c r="A58" s="23">
        <v>5</v>
      </c>
      <c r="B58" s="129" t="s">
        <v>48</v>
      </c>
      <c r="C58" s="129"/>
      <c r="D58" s="129"/>
      <c r="E58" s="129"/>
      <c r="F58" s="129"/>
      <c r="G58" s="5">
        <v>200</v>
      </c>
    </row>
    <row r="59" spans="1:8" ht="14.5" thickBot="1" x14ac:dyDescent="0.3">
      <c r="A59" s="9"/>
      <c r="B59" s="158" t="s">
        <v>49</v>
      </c>
      <c r="C59" s="158"/>
      <c r="D59" s="158"/>
      <c r="E59" s="158"/>
      <c r="F59" s="158"/>
      <c r="G59" s="3">
        <f>SUM(G54:G58)</f>
        <v>15600</v>
      </c>
    </row>
    <row r="62" spans="1:8" x14ac:dyDescent="0.25">
      <c r="B62" s="132"/>
      <c r="C62" s="132"/>
      <c r="D62" s="132"/>
      <c r="E62" s="132"/>
      <c r="F62" s="132"/>
      <c r="G62" s="132"/>
    </row>
    <row r="63" spans="1:8" ht="14.5" x14ac:dyDescent="0.25">
      <c r="A63" s="156" t="s">
        <v>94</v>
      </c>
      <c r="B63" s="156"/>
      <c r="C63" s="156"/>
      <c r="D63" s="156"/>
      <c r="E63" s="156"/>
      <c r="F63" s="156"/>
      <c r="G63" s="156"/>
      <c r="H63" s="156"/>
    </row>
    <row r="64" spans="1:8"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5" thickBot="1" x14ac:dyDescent="0.3">
      <c r="A67" s="10" t="s">
        <v>23</v>
      </c>
      <c r="B67" s="126" t="s">
        <v>105</v>
      </c>
      <c r="C67" s="126"/>
      <c r="D67" s="126"/>
      <c r="E67" s="126"/>
      <c r="F67" s="126"/>
      <c r="G67" s="126"/>
    </row>
    <row r="68" spans="1:8" ht="14" x14ac:dyDescent="0.25">
      <c r="A68" s="11"/>
      <c r="B68" s="269" t="s">
        <v>102</v>
      </c>
      <c r="C68" s="269"/>
      <c r="D68" s="141"/>
      <c r="E68" s="141"/>
      <c r="F68" s="23"/>
      <c r="G68" s="94" t="s">
        <v>192</v>
      </c>
      <c r="H68" s="6">
        <v>0</v>
      </c>
    </row>
    <row r="69" spans="1:8" ht="14" x14ac:dyDescent="0.25">
      <c r="A69" s="11"/>
      <c r="B69" s="132" t="s">
        <v>52</v>
      </c>
      <c r="C69" s="132"/>
      <c r="D69" s="142"/>
      <c r="E69" s="142"/>
      <c r="F69" s="25"/>
      <c r="G69" s="25" t="s">
        <v>195</v>
      </c>
      <c r="H69" s="7">
        <v>5000</v>
      </c>
    </row>
    <row r="70" spans="1:8" ht="14.5" thickBot="1" x14ac:dyDescent="0.3">
      <c r="A70" s="11"/>
      <c r="B70" s="158" t="s">
        <v>53</v>
      </c>
      <c r="C70" s="158"/>
      <c r="D70" s="158"/>
      <c r="E70" s="158"/>
      <c r="F70" s="158"/>
      <c r="G70" s="159"/>
      <c r="H70" s="3">
        <f>SUM(H68:H69)</f>
        <v>5000</v>
      </c>
    </row>
    <row r="71" spans="1:8" ht="14" x14ac:dyDescent="0.25">
      <c r="A71" s="11"/>
      <c r="B71" s="125"/>
      <c r="C71" s="125"/>
      <c r="D71" s="125"/>
      <c r="E71" s="125"/>
      <c r="F71" s="125"/>
      <c r="G71" s="125"/>
    </row>
    <row r="72" spans="1:8" ht="14.5" x14ac:dyDescent="0.25">
      <c r="A72" s="10" t="s">
        <v>32</v>
      </c>
      <c r="B72" s="126" t="s">
        <v>106</v>
      </c>
      <c r="C72" s="126"/>
      <c r="D72" s="126"/>
      <c r="E72" s="126"/>
      <c r="F72" s="126"/>
      <c r="G72" s="126"/>
    </row>
    <row r="73" spans="1:8" ht="14.5" thickBot="1" x14ac:dyDescent="0.3">
      <c r="A73" s="9"/>
      <c r="B73" s="125"/>
      <c r="C73" s="125"/>
      <c r="D73" s="125"/>
      <c r="E73" s="125"/>
      <c r="F73" s="125"/>
      <c r="G73" s="125"/>
    </row>
    <row r="74" spans="1:8" ht="14" x14ac:dyDescent="0.25">
      <c r="A74" s="9"/>
      <c r="B74" s="140" t="s">
        <v>76</v>
      </c>
      <c r="C74" s="140"/>
      <c r="D74" s="140"/>
      <c r="E74" s="140"/>
      <c r="F74" s="23"/>
      <c r="G74" s="23" t="s">
        <v>195</v>
      </c>
      <c r="H74" s="6">
        <v>15000</v>
      </c>
    </row>
    <row r="75" spans="1:8" ht="14" x14ac:dyDescent="0.25">
      <c r="A75" s="9"/>
      <c r="B75" s="146" t="s">
        <v>66</v>
      </c>
      <c r="C75" s="146"/>
      <c r="D75" s="146"/>
      <c r="E75" s="146"/>
      <c r="F75" s="25"/>
      <c r="G75" s="25" t="s">
        <v>110</v>
      </c>
      <c r="H75" s="7">
        <f>F18/2</f>
        <v>13750</v>
      </c>
    </row>
    <row r="76" spans="1:8" ht="14" x14ac:dyDescent="0.25">
      <c r="A76" s="9"/>
      <c r="B76" s="140" t="s">
        <v>67</v>
      </c>
      <c r="C76" s="140"/>
      <c r="D76" s="140"/>
      <c r="E76" s="140"/>
      <c r="F76" s="23"/>
      <c r="G76" s="23" t="s">
        <v>110</v>
      </c>
      <c r="H76" s="5">
        <f>F19/2</f>
        <v>3750</v>
      </c>
    </row>
    <row r="77" spans="1:8" ht="14" x14ac:dyDescent="0.25">
      <c r="A77" s="9"/>
      <c r="B77" s="146" t="s">
        <v>69</v>
      </c>
      <c r="C77" s="146"/>
      <c r="D77" s="146"/>
      <c r="E77" s="146"/>
      <c r="F77" s="25"/>
      <c r="G77" s="25" t="s">
        <v>195</v>
      </c>
      <c r="H77" s="7">
        <v>2500</v>
      </c>
    </row>
    <row r="78" spans="1:8" ht="14" x14ac:dyDescent="0.25">
      <c r="A78" s="9"/>
      <c r="B78" s="140" t="s">
        <v>70</v>
      </c>
      <c r="C78" s="140"/>
      <c r="D78" s="140"/>
      <c r="E78" s="140"/>
      <c r="F78" s="23"/>
      <c r="G78" s="23" t="s">
        <v>196</v>
      </c>
      <c r="H78" s="5">
        <v>15000</v>
      </c>
    </row>
    <row r="79" spans="1:8" ht="14" x14ac:dyDescent="0.25">
      <c r="A79" s="9"/>
      <c r="B79" s="146" t="s">
        <v>72</v>
      </c>
      <c r="C79" s="146"/>
      <c r="D79" s="146"/>
      <c r="E79" s="146"/>
      <c r="F79" s="25"/>
      <c r="G79" s="25" t="s">
        <v>195</v>
      </c>
      <c r="H79" s="7">
        <v>6000</v>
      </c>
    </row>
    <row r="80" spans="1:8" ht="14" x14ac:dyDescent="0.25">
      <c r="A80" s="9"/>
      <c r="B80" s="140" t="s">
        <v>77</v>
      </c>
      <c r="C80" s="140"/>
      <c r="D80" s="140"/>
      <c r="E80" s="140"/>
      <c r="F80" s="23"/>
      <c r="G80" s="23" t="s">
        <v>196</v>
      </c>
      <c r="H80" s="5">
        <v>15000</v>
      </c>
    </row>
    <row r="81" spans="1:8" ht="14" x14ac:dyDescent="0.25">
      <c r="A81" s="9"/>
      <c r="B81" s="146" t="s">
        <v>73</v>
      </c>
      <c r="C81" s="146"/>
      <c r="D81" s="146"/>
      <c r="E81" s="146"/>
      <c r="F81" s="25"/>
      <c r="G81" s="25" t="s">
        <v>197</v>
      </c>
      <c r="H81" s="7">
        <v>12000</v>
      </c>
    </row>
    <row r="82" spans="1:8" ht="14" x14ac:dyDescent="0.25">
      <c r="A82" s="9"/>
      <c r="B82" s="140" t="s">
        <v>74</v>
      </c>
      <c r="C82" s="140"/>
      <c r="D82" s="140"/>
      <c r="E82" s="140"/>
      <c r="F82" s="23"/>
      <c r="G82" s="23" t="s">
        <v>196</v>
      </c>
      <c r="H82" s="5">
        <v>15000</v>
      </c>
    </row>
    <row r="83" spans="1:8" ht="14" x14ac:dyDescent="0.25">
      <c r="A83" s="9"/>
      <c r="B83" s="146" t="s">
        <v>75</v>
      </c>
      <c r="C83" s="146"/>
      <c r="D83" s="146"/>
      <c r="E83" s="146"/>
      <c r="F83" s="25"/>
      <c r="G83" s="25" t="s">
        <v>196</v>
      </c>
      <c r="H83" s="7">
        <v>15000</v>
      </c>
    </row>
    <row r="84" spans="1:8" ht="14.5" thickBot="1" x14ac:dyDescent="0.3">
      <c r="A84" s="9"/>
      <c r="B84" s="158" t="s">
        <v>54</v>
      </c>
      <c r="C84" s="158"/>
      <c r="D84" s="158"/>
      <c r="E84" s="158"/>
      <c r="F84" s="158"/>
      <c r="G84" s="159"/>
      <c r="H84" s="3">
        <f>SUM(H74:H83)</f>
        <v>113000</v>
      </c>
    </row>
    <row r="85" spans="1:8" ht="36.75" customHeight="1" thickBot="1" x14ac:dyDescent="0.3">
      <c r="A85" s="9"/>
      <c r="B85" s="125"/>
      <c r="C85" s="125"/>
      <c r="D85" s="125"/>
      <c r="E85" s="125"/>
      <c r="F85" s="125"/>
      <c r="G85" s="28"/>
    </row>
    <row r="86" spans="1:8" ht="15" thickBot="1" x14ac:dyDescent="0.3">
      <c r="A86" s="10" t="s">
        <v>44</v>
      </c>
      <c r="B86" s="126" t="s">
        <v>55</v>
      </c>
      <c r="C86" s="126"/>
      <c r="D86" s="126"/>
      <c r="E86" s="126"/>
      <c r="F86" s="126"/>
      <c r="H86" s="29">
        <f>17600+2000+3500</f>
        <v>23100</v>
      </c>
    </row>
    <row r="87" spans="1:8" ht="14.5" thickBot="1" x14ac:dyDescent="0.3">
      <c r="A87" s="11"/>
      <c r="B87" s="125"/>
      <c r="C87" s="125"/>
      <c r="D87" s="125"/>
      <c r="E87" s="125"/>
      <c r="F87" s="125"/>
      <c r="H87" s="28"/>
    </row>
    <row r="88" spans="1:8" ht="15" thickBot="1" x14ac:dyDescent="0.3">
      <c r="A88" s="10" t="s">
        <v>56</v>
      </c>
      <c r="B88" s="126" t="s">
        <v>57</v>
      </c>
      <c r="C88" s="126"/>
      <c r="D88" s="126"/>
      <c r="E88" s="126"/>
      <c r="F88" s="126"/>
      <c r="H88" s="29">
        <v>10000</v>
      </c>
    </row>
    <row r="89" spans="1:8" ht="14.5" thickBot="1" x14ac:dyDescent="0.3">
      <c r="A89" s="9"/>
      <c r="B89" s="125"/>
      <c r="C89" s="125"/>
      <c r="D89" s="125"/>
      <c r="E89" s="125"/>
      <c r="F89" s="125"/>
      <c r="H89" s="9"/>
    </row>
    <row r="90" spans="1:8" ht="14.5" thickBot="1" x14ac:dyDescent="0.3">
      <c r="A90" s="9"/>
      <c r="B90" s="139" t="s">
        <v>95</v>
      </c>
      <c r="C90" s="139"/>
      <c r="D90" s="139"/>
      <c r="E90" s="139"/>
      <c r="F90" s="139"/>
      <c r="H90" s="29">
        <f>SUM(H65,H70,H84,H86,H88)</f>
        <v>160100</v>
      </c>
    </row>
    <row r="91" spans="1:8" ht="14.5" thickBot="1" x14ac:dyDescent="0.3">
      <c r="A91" s="9"/>
      <c r="B91" s="139" t="s">
        <v>96</v>
      </c>
      <c r="C91" s="139"/>
      <c r="D91" s="139"/>
      <c r="E91" s="139"/>
      <c r="G91" s="29">
        <f>SUM(G28,G39,G50,G59)</f>
        <v>152173.57449999999</v>
      </c>
    </row>
    <row r="92" spans="1:8" ht="14" x14ac:dyDescent="0.25">
      <c r="A92" s="9"/>
      <c r="B92" s="9"/>
      <c r="C92" s="9"/>
      <c r="D92" s="9"/>
      <c r="E92" s="9"/>
      <c r="F92" s="9"/>
      <c r="G92" s="9"/>
    </row>
    <row r="93" spans="1:8" ht="14" x14ac:dyDescent="0.25">
      <c r="A93" s="9"/>
      <c r="E93" s="15"/>
      <c r="F93" s="9"/>
      <c r="G93" s="30"/>
    </row>
    <row r="94" spans="1:8" x14ac:dyDescent="0.25">
      <c r="F94" s="31"/>
    </row>
    <row r="97" spans="7:7" x14ac:dyDescent="0.25">
      <c r="G97" s="32"/>
    </row>
  </sheetData>
  <sheetProtection selectLockedCells="1"/>
  <mergeCells count="89">
    <mergeCell ref="B90:F90"/>
    <mergeCell ref="B91:E91"/>
    <mergeCell ref="B84:G84"/>
    <mergeCell ref="B85:F85"/>
    <mergeCell ref="B86:F86"/>
    <mergeCell ref="B87:F87"/>
    <mergeCell ref="B88:F88"/>
    <mergeCell ref="B89:F89"/>
    <mergeCell ref="B80:E80"/>
    <mergeCell ref="B81:E81"/>
    <mergeCell ref="B82:E82"/>
    <mergeCell ref="B83:E83"/>
    <mergeCell ref="B76:E76"/>
    <mergeCell ref="B77:E77"/>
    <mergeCell ref="B78:E78"/>
    <mergeCell ref="B79:E79"/>
    <mergeCell ref="B75:E75"/>
    <mergeCell ref="B65:F65"/>
    <mergeCell ref="B66:G66"/>
    <mergeCell ref="B67:G67"/>
    <mergeCell ref="B68:C68"/>
    <mergeCell ref="D68:E68"/>
    <mergeCell ref="B69:C69"/>
    <mergeCell ref="D69:E69"/>
    <mergeCell ref="B70:G70"/>
    <mergeCell ref="B71:G71"/>
    <mergeCell ref="B72:G72"/>
    <mergeCell ref="B73:G73"/>
    <mergeCell ref="B74:E74"/>
    <mergeCell ref="B64:G64"/>
    <mergeCell ref="B51:G51"/>
    <mergeCell ref="B52:G52"/>
    <mergeCell ref="B53:G53"/>
    <mergeCell ref="B54:F54"/>
    <mergeCell ref="B55:F55"/>
    <mergeCell ref="B56:F56"/>
    <mergeCell ref="B57:F57"/>
    <mergeCell ref="B58:F58"/>
    <mergeCell ref="B59:F59"/>
    <mergeCell ref="B62:G62"/>
    <mergeCell ref="A63:H63"/>
    <mergeCell ref="B50:F50"/>
    <mergeCell ref="B39:F39"/>
    <mergeCell ref="B40:G40"/>
    <mergeCell ref="B41:G41"/>
    <mergeCell ref="B42:G42"/>
    <mergeCell ref="B43:F43"/>
    <mergeCell ref="B44:F44"/>
    <mergeCell ref="B45:F45"/>
    <mergeCell ref="B46:F46"/>
    <mergeCell ref="B47:F47"/>
    <mergeCell ref="B48:F48"/>
    <mergeCell ref="B49:F49"/>
    <mergeCell ref="B38:F38"/>
    <mergeCell ref="B24:F24"/>
    <mergeCell ref="B25:F25"/>
    <mergeCell ref="B26:F26"/>
    <mergeCell ref="B27:F27"/>
    <mergeCell ref="B28:F28"/>
    <mergeCell ref="B31:G31"/>
    <mergeCell ref="B32:G32"/>
    <mergeCell ref="B33:D33"/>
    <mergeCell ref="B34:D34"/>
    <mergeCell ref="B36:D36"/>
    <mergeCell ref="B37:F37"/>
    <mergeCell ref="B23:F23"/>
    <mergeCell ref="B11:D11"/>
    <mergeCell ref="B12:D12"/>
    <mergeCell ref="B13:D13"/>
    <mergeCell ref="B14:D14"/>
    <mergeCell ref="B15:D15"/>
    <mergeCell ref="B16:D16"/>
    <mergeCell ref="B17:D17"/>
    <mergeCell ref="B18:D18"/>
    <mergeCell ref="B19:D19"/>
    <mergeCell ref="B20:D20"/>
    <mergeCell ref="B21:D21"/>
    <mergeCell ref="B7:D7"/>
    <mergeCell ref="B8:D8"/>
    <mergeCell ref="F8:F10"/>
    <mergeCell ref="G8:G10"/>
    <mergeCell ref="B9:D9"/>
    <mergeCell ref="B10:D10"/>
    <mergeCell ref="B6:G6"/>
    <mergeCell ref="A1:H1"/>
    <mergeCell ref="B2:G2"/>
    <mergeCell ref="A3:H3"/>
    <mergeCell ref="B4:G4"/>
    <mergeCell ref="B5:G5"/>
  </mergeCells>
  <pageMargins left="0.59055118110236227" right="0.59055118110236227" top="0.98425196850393704" bottom="0.78740157480314965" header="0.51181102362204722" footer="0.51181102362204722"/>
  <pageSetup paperSize="9" scale="83" fitToHeight="0" orientation="portrait" horizontalDpi="4294967295" r:id="rId1"/>
  <headerFooter alignWithMargins="0"/>
  <rowBreaks count="1" manualBreakCount="1">
    <brk id="6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C703-C31F-450D-AF93-4B023AF7EC25}">
  <sheetPr>
    <pageSetUpPr fitToPage="1"/>
  </sheetPr>
  <dimension ref="A1:L97"/>
  <sheetViews>
    <sheetView topLeftCell="A65" zoomScale="115" zoomScaleNormal="115" workbookViewId="0">
      <selection activeCell="K87" sqref="K87"/>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9" width="11.54296875" style="8"/>
    <col min="10" max="10" width="14" style="8" bestFit="1" customWidth="1"/>
    <col min="11" max="11" width="11.54296875" style="8"/>
    <col min="12" max="12" width="14.54296875" style="8" bestFit="1" customWidth="1"/>
    <col min="13"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12" x14ac:dyDescent="0.25">
      <c r="A33" s="23">
        <v>1</v>
      </c>
      <c r="B33" s="129" t="s">
        <v>104</v>
      </c>
      <c r="C33" s="129"/>
      <c r="D33" s="129"/>
      <c r="E33" s="24"/>
      <c r="F33" s="24"/>
      <c r="G33" s="4">
        <v>16000</v>
      </c>
      <c r="L33" s="95"/>
    </row>
    <row r="34" spans="1:12" x14ac:dyDescent="0.25">
      <c r="A34" s="25">
        <v>2</v>
      </c>
      <c r="B34" s="132" t="s">
        <v>26</v>
      </c>
      <c r="C34" s="132"/>
      <c r="D34" s="132"/>
      <c r="E34" s="26"/>
      <c r="F34" s="26"/>
      <c r="G34" s="1">
        <v>1250</v>
      </c>
      <c r="L34" s="95"/>
    </row>
    <row r="35" spans="1:12" x14ac:dyDescent="0.25">
      <c r="A35" s="23">
        <v>3</v>
      </c>
      <c r="B35" s="13" t="s">
        <v>27</v>
      </c>
      <c r="C35" s="13"/>
      <c r="D35" s="13"/>
      <c r="E35" s="24"/>
      <c r="F35" s="24"/>
      <c r="G35" s="2">
        <v>6100</v>
      </c>
      <c r="L35" s="95"/>
    </row>
    <row r="36" spans="1:12" x14ac:dyDescent="0.25">
      <c r="A36" s="25">
        <v>4</v>
      </c>
      <c r="B36" s="132" t="s">
        <v>28</v>
      </c>
      <c r="C36" s="132"/>
      <c r="D36" s="132"/>
      <c r="E36" s="26"/>
      <c r="F36" s="26"/>
      <c r="G36" s="1">
        <v>5250</v>
      </c>
      <c r="L36" s="95"/>
    </row>
    <row r="37" spans="1:12" x14ac:dyDescent="0.25">
      <c r="A37" s="23">
        <v>5</v>
      </c>
      <c r="B37" s="129" t="s">
        <v>29</v>
      </c>
      <c r="C37" s="129"/>
      <c r="D37" s="129"/>
      <c r="E37" s="129"/>
      <c r="F37" s="129"/>
      <c r="G37" s="2">
        <v>2450</v>
      </c>
      <c r="L37" s="95"/>
    </row>
    <row r="38" spans="1:12" x14ac:dyDescent="0.25">
      <c r="A38" s="25">
        <v>6</v>
      </c>
      <c r="B38" s="132" t="s">
        <v>30</v>
      </c>
      <c r="C38" s="132"/>
      <c r="D38" s="132"/>
      <c r="E38" s="132"/>
      <c r="F38" s="132"/>
      <c r="G38" s="1">
        <v>500</v>
      </c>
      <c r="L38" s="95"/>
    </row>
    <row r="39" spans="1:12" ht="14.5" thickBot="1" x14ac:dyDescent="0.3">
      <c r="A39" s="9"/>
      <c r="B39" s="158" t="s">
        <v>31</v>
      </c>
      <c r="C39" s="158"/>
      <c r="D39" s="158"/>
      <c r="E39" s="158"/>
      <c r="F39" s="158"/>
      <c r="G39" s="3">
        <f>SUM(G33:G38)</f>
        <v>31550</v>
      </c>
    </row>
    <row r="40" spans="1:12" ht="36" customHeight="1" x14ac:dyDescent="0.25">
      <c r="A40" s="9"/>
      <c r="B40" s="125"/>
      <c r="C40" s="125"/>
      <c r="D40" s="125"/>
      <c r="E40" s="125"/>
      <c r="F40" s="125"/>
      <c r="G40" s="125"/>
    </row>
    <row r="41" spans="1:12" ht="14.5" x14ac:dyDescent="0.25">
      <c r="A41" s="10" t="s">
        <v>32</v>
      </c>
      <c r="B41" s="126" t="s">
        <v>33</v>
      </c>
      <c r="C41" s="126"/>
      <c r="D41" s="126"/>
      <c r="E41" s="126"/>
      <c r="F41" s="126"/>
      <c r="G41" s="126"/>
    </row>
    <row r="42" spans="1:12" ht="14.5" thickBot="1" x14ac:dyDescent="0.3">
      <c r="A42" s="9"/>
      <c r="B42" s="125"/>
      <c r="C42" s="125"/>
      <c r="D42" s="125"/>
      <c r="E42" s="125"/>
      <c r="F42" s="125"/>
      <c r="G42" s="125"/>
    </row>
    <row r="43" spans="1:12" x14ac:dyDescent="0.25">
      <c r="A43" s="23">
        <v>1</v>
      </c>
      <c r="B43" s="129" t="s">
        <v>34</v>
      </c>
      <c r="C43" s="129"/>
      <c r="D43" s="129"/>
      <c r="E43" s="129"/>
      <c r="F43" s="129"/>
      <c r="G43" s="6">
        <v>6200</v>
      </c>
      <c r="L43" s="95"/>
    </row>
    <row r="44" spans="1:12" x14ac:dyDescent="0.25">
      <c r="A44" s="25">
        <v>2</v>
      </c>
      <c r="B44" s="132" t="s">
        <v>35</v>
      </c>
      <c r="C44" s="132"/>
      <c r="D44" s="132"/>
      <c r="E44" s="132"/>
      <c r="F44" s="132"/>
      <c r="G44" s="7">
        <v>500</v>
      </c>
      <c r="L44" s="95"/>
    </row>
    <row r="45" spans="1:12" x14ac:dyDescent="0.25">
      <c r="A45" s="23">
        <v>3</v>
      </c>
      <c r="B45" s="129" t="s">
        <v>97</v>
      </c>
      <c r="C45" s="129"/>
      <c r="D45" s="129"/>
      <c r="E45" s="129"/>
      <c r="F45" s="129"/>
      <c r="G45" s="5">
        <v>2800</v>
      </c>
      <c r="L45" s="95"/>
    </row>
    <row r="46" spans="1:12" x14ac:dyDescent="0.25">
      <c r="A46" s="25">
        <v>4</v>
      </c>
      <c r="B46" s="132" t="s">
        <v>39</v>
      </c>
      <c r="C46" s="132"/>
      <c r="D46" s="132"/>
      <c r="E46" s="132"/>
      <c r="F46" s="132"/>
      <c r="G46" s="7">
        <f>+H65*0.12</f>
        <v>1080</v>
      </c>
      <c r="L46" s="95"/>
    </row>
    <row r="47" spans="1:12" x14ac:dyDescent="0.25">
      <c r="A47" s="23">
        <v>5</v>
      </c>
      <c r="B47" s="129" t="s">
        <v>60</v>
      </c>
      <c r="C47" s="129"/>
      <c r="D47" s="129"/>
      <c r="E47" s="129"/>
      <c r="F47" s="129"/>
      <c r="G47" s="5">
        <f>400+100+3150+(6*240)+(3*150)+17600</f>
        <v>23140</v>
      </c>
      <c r="L47" s="95"/>
    </row>
    <row r="48" spans="1:12" x14ac:dyDescent="0.25">
      <c r="A48" s="25">
        <v>6</v>
      </c>
      <c r="B48" s="132" t="s">
        <v>41</v>
      </c>
      <c r="C48" s="132"/>
      <c r="D48" s="132"/>
      <c r="E48" s="132"/>
      <c r="F48" s="132"/>
      <c r="G48" s="7">
        <v>2000</v>
      </c>
      <c r="L48" s="95"/>
    </row>
    <row r="49" spans="1:12" x14ac:dyDescent="0.25">
      <c r="A49" s="23">
        <v>7</v>
      </c>
      <c r="B49" s="129" t="s">
        <v>42</v>
      </c>
      <c r="C49" s="129"/>
      <c r="D49" s="129"/>
      <c r="E49" s="129"/>
      <c r="F49" s="129"/>
      <c r="G49" s="5">
        <v>500</v>
      </c>
      <c r="L49" s="95"/>
    </row>
    <row r="50" spans="1:12" ht="14.5" thickBot="1" x14ac:dyDescent="0.3">
      <c r="A50" s="9"/>
      <c r="B50" s="158" t="s">
        <v>43</v>
      </c>
      <c r="C50" s="158"/>
      <c r="D50" s="158"/>
      <c r="E50" s="158"/>
      <c r="F50" s="158"/>
      <c r="G50" s="3">
        <f>SUM(G43:G49)</f>
        <v>36220</v>
      </c>
    </row>
    <row r="51" spans="1:12" ht="15" customHeight="1" x14ac:dyDescent="0.25">
      <c r="A51" s="9"/>
      <c r="B51" s="125"/>
      <c r="C51" s="125"/>
      <c r="D51" s="125"/>
      <c r="E51" s="125"/>
      <c r="F51" s="125"/>
      <c r="G51" s="125"/>
    </row>
    <row r="52" spans="1:12" ht="14.5" x14ac:dyDescent="0.25">
      <c r="A52" s="10" t="s">
        <v>44</v>
      </c>
      <c r="B52" s="126" t="s">
        <v>45</v>
      </c>
      <c r="C52" s="126"/>
      <c r="D52" s="126"/>
      <c r="E52" s="126"/>
      <c r="F52" s="126"/>
      <c r="G52" s="126"/>
    </row>
    <row r="53" spans="1:12" ht="14.5" thickBot="1" x14ac:dyDescent="0.3">
      <c r="A53" s="9"/>
      <c r="B53" s="127"/>
      <c r="C53" s="127"/>
      <c r="D53" s="127"/>
      <c r="E53" s="127"/>
      <c r="F53" s="127"/>
      <c r="G53" s="127"/>
    </row>
    <row r="54" spans="1:12" x14ac:dyDescent="0.25">
      <c r="A54" s="23">
        <v>1</v>
      </c>
      <c r="B54" s="129" t="s">
        <v>80</v>
      </c>
      <c r="C54" s="129"/>
      <c r="D54" s="129"/>
      <c r="E54" s="129"/>
      <c r="F54" s="129"/>
      <c r="G54" s="6">
        <f>2750+1500+3500</f>
        <v>7750</v>
      </c>
      <c r="L54" s="95"/>
    </row>
    <row r="55" spans="1:12" x14ac:dyDescent="0.25">
      <c r="A55" s="25">
        <v>2</v>
      </c>
      <c r="B55" s="132" t="s">
        <v>81</v>
      </c>
      <c r="C55" s="132"/>
      <c r="D55" s="132"/>
      <c r="E55" s="132"/>
      <c r="F55" s="132"/>
      <c r="G55" s="7">
        <f>1100+3000</f>
        <v>4100</v>
      </c>
      <c r="L55" s="95"/>
    </row>
    <row r="56" spans="1:12" x14ac:dyDescent="0.25">
      <c r="A56" s="23">
        <v>3</v>
      </c>
      <c r="B56" s="129" t="s">
        <v>46</v>
      </c>
      <c r="C56" s="129"/>
      <c r="D56" s="129"/>
      <c r="E56" s="129"/>
      <c r="F56" s="129"/>
      <c r="G56" s="5">
        <v>1200</v>
      </c>
      <c r="L56" s="95"/>
    </row>
    <row r="57" spans="1:12" x14ac:dyDescent="0.25">
      <c r="A57" s="25">
        <v>4</v>
      </c>
      <c r="B57" s="132" t="s">
        <v>79</v>
      </c>
      <c r="C57" s="132"/>
      <c r="D57" s="132"/>
      <c r="E57" s="132"/>
      <c r="F57" s="132"/>
      <c r="G57" s="7">
        <v>2350</v>
      </c>
      <c r="L57" s="95"/>
    </row>
    <row r="58" spans="1:12" x14ac:dyDescent="0.25">
      <c r="A58" s="23">
        <v>5</v>
      </c>
      <c r="B58" s="129" t="s">
        <v>48</v>
      </c>
      <c r="C58" s="129"/>
      <c r="D58" s="129"/>
      <c r="E58" s="129"/>
      <c r="F58" s="129"/>
      <c r="G58" s="5">
        <v>200</v>
      </c>
      <c r="L58" s="95"/>
    </row>
    <row r="59" spans="1:12" ht="14.5" thickBot="1" x14ac:dyDescent="0.3">
      <c r="A59" s="9"/>
      <c r="B59" s="158" t="s">
        <v>49</v>
      </c>
      <c r="C59" s="158"/>
      <c r="D59" s="158"/>
      <c r="E59" s="158"/>
      <c r="F59" s="158"/>
      <c r="G59" s="3">
        <f>SUM(G54:G58)</f>
        <v>15600</v>
      </c>
    </row>
    <row r="61" spans="1:12" x14ac:dyDescent="0.25">
      <c r="L61" s="95"/>
    </row>
    <row r="62" spans="1:12" x14ac:dyDescent="0.25">
      <c r="B62" s="132"/>
      <c r="C62" s="132"/>
      <c r="D62" s="132"/>
      <c r="E62" s="132"/>
      <c r="F62" s="132"/>
      <c r="G62" s="132"/>
    </row>
    <row r="63" spans="1:12" ht="14.5" x14ac:dyDescent="0.25">
      <c r="A63" s="156" t="s">
        <v>94</v>
      </c>
      <c r="B63" s="156"/>
      <c r="C63" s="156"/>
      <c r="D63" s="156"/>
      <c r="E63" s="156"/>
      <c r="F63" s="156"/>
      <c r="G63" s="156"/>
      <c r="H63" s="156"/>
    </row>
    <row r="64" spans="1:12" ht="14.5" thickBot="1" x14ac:dyDescent="0.3">
      <c r="A64" s="9"/>
      <c r="B64" s="125"/>
      <c r="C64" s="125"/>
      <c r="D64" s="125"/>
      <c r="E64" s="125"/>
      <c r="F64" s="125"/>
      <c r="G64" s="125"/>
    </row>
    <row r="65" spans="1:10" ht="15" thickBot="1" x14ac:dyDescent="0.3">
      <c r="A65" s="10" t="s">
        <v>11</v>
      </c>
      <c r="B65" s="126" t="s">
        <v>51</v>
      </c>
      <c r="C65" s="126"/>
      <c r="D65" s="126"/>
      <c r="E65" s="126"/>
      <c r="F65" s="126"/>
      <c r="H65" s="27">
        <v>9000</v>
      </c>
    </row>
    <row r="66" spans="1:10" ht="14" x14ac:dyDescent="0.25">
      <c r="A66" s="9"/>
      <c r="B66" s="125"/>
      <c r="C66" s="125"/>
      <c r="D66" s="125"/>
      <c r="E66" s="125"/>
      <c r="F66" s="125"/>
      <c r="G66" s="125"/>
    </row>
    <row r="67" spans="1:10" ht="15" thickBot="1" x14ac:dyDescent="0.3">
      <c r="A67" s="10" t="s">
        <v>23</v>
      </c>
      <c r="B67" s="126" t="s">
        <v>105</v>
      </c>
      <c r="C67" s="126"/>
      <c r="D67" s="126"/>
      <c r="E67" s="126"/>
      <c r="F67" s="126"/>
      <c r="G67" s="126"/>
    </row>
    <row r="68" spans="1:10" ht="14" x14ac:dyDescent="0.25">
      <c r="A68" s="11"/>
      <c r="B68" s="269" t="s">
        <v>102</v>
      </c>
      <c r="C68" s="269"/>
      <c r="D68" s="141"/>
      <c r="E68" s="141"/>
      <c r="F68" s="23"/>
      <c r="G68" s="94" t="s">
        <v>192</v>
      </c>
      <c r="H68" s="6">
        <v>0</v>
      </c>
    </row>
    <row r="69" spans="1:10" ht="14" x14ac:dyDescent="0.25">
      <c r="A69" s="11"/>
      <c r="B69" s="132" t="s">
        <v>52</v>
      </c>
      <c r="C69" s="132"/>
      <c r="D69" s="142"/>
      <c r="E69" s="142"/>
      <c r="F69" s="25"/>
      <c r="G69" s="25" t="s">
        <v>195</v>
      </c>
      <c r="H69" s="7">
        <v>5000</v>
      </c>
    </row>
    <row r="70" spans="1:10" ht="14.5" thickBot="1" x14ac:dyDescent="0.3">
      <c r="A70" s="11"/>
      <c r="B70" s="158" t="s">
        <v>53</v>
      </c>
      <c r="C70" s="158"/>
      <c r="D70" s="158"/>
      <c r="E70" s="158"/>
      <c r="F70" s="158"/>
      <c r="G70" s="159"/>
      <c r="H70" s="3">
        <f>SUM(H68:H69)</f>
        <v>5000</v>
      </c>
    </row>
    <row r="71" spans="1:10" ht="14" x14ac:dyDescent="0.25">
      <c r="A71" s="11"/>
      <c r="B71" s="125"/>
      <c r="C71" s="125"/>
      <c r="D71" s="125"/>
      <c r="E71" s="125"/>
      <c r="F71" s="125"/>
      <c r="G71" s="125"/>
    </row>
    <row r="72" spans="1:10" ht="14.5" x14ac:dyDescent="0.25">
      <c r="A72" s="10" t="s">
        <v>32</v>
      </c>
      <c r="B72" s="126" t="s">
        <v>106</v>
      </c>
      <c r="C72" s="126"/>
      <c r="D72" s="126"/>
      <c r="E72" s="126"/>
      <c r="F72" s="126"/>
      <c r="G72" s="126"/>
    </row>
    <row r="73" spans="1:10" ht="14.5" thickBot="1" x14ac:dyDescent="0.3">
      <c r="A73" s="9"/>
      <c r="B73" s="125"/>
      <c r="C73" s="125"/>
      <c r="D73" s="125"/>
      <c r="E73" s="125"/>
      <c r="F73" s="125"/>
      <c r="G73" s="125"/>
    </row>
    <row r="74" spans="1:10" ht="14" x14ac:dyDescent="0.25">
      <c r="A74" s="9"/>
      <c r="B74" s="140" t="s">
        <v>76</v>
      </c>
      <c r="C74" s="140"/>
      <c r="D74" s="140"/>
      <c r="E74" s="140"/>
      <c r="F74" s="23"/>
      <c r="G74" s="23" t="s">
        <v>195</v>
      </c>
      <c r="H74" s="6">
        <v>15000</v>
      </c>
    </row>
    <row r="75" spans="1:10" ht="14" x14ac:dyDescent="0.25">
      <c r="A75" s="9"/>
      <c r="B75" s="146" t="s">
        <v>66</v>
      </c>
      <c r="C75" s="146"/>
      <c r="D75" s="146"/>
      <c r="E75" s="146"/>
      <c r="F75" s="25"/>
      <c r="G75" s="25" t="s">
        <v>110</v>
      </c>
      <c r="H75" s="7">
        <f>F18/2</f>
        <v>13750</v>
      </c>
      <c r="J75" s="95"/>
    </row>
    <row r="76" spans="1:10" ht="14" x14ac:dyDescent="0.25">
      <c r="A76" s="9"/>
      <c r="B76" s="140" t="s">
        <v>67</v>
      </c>
      <c r="C76" s="140"/>
      <c r="D76" s="140"/>
      <c r="E76" s="140"/>
      <c r="F76" s="23"/>
      <c r="G76" s="23" t="s">
        <v>110</v>
      </c>
      <c r="H76" s="5">
        <f>F19/2</f>
        <v>3750</v>
      </c>
    </row>
    <row r="77" spans="1:10" ht="14" x14ac:dyDescent="0.25">
      <c r="A77" s="9"/>
      <c r="B77" s="146" t="s">
        <v>69</v>
      </c>
      <c r="C77" s="146"/>
      <c r="D77" s="146"/>
      <c r="E77" s="146"/>
      <c r="F77" s="25"/>
      <c r="G77" s="25" t="s">
        <v>195</v>
      </c>
      <c r="H77" s="7">
        <v>2500</v>
      </c>
    </row>
    <row r="78" spans="1:10" ht="14" x14ac:dyDescent="0.25">
      <c r="A78" s="9"/>
      <c r="B78" s="140" t="s">
        <v>70</v>
      </c>
      <c r="C78" s="140"/>
      <c r="D78" s="140"/>
      <c r="E78" s="140"/>
      <c r="F78" s="23"/>
      <c r="G78" s="23" t="s">
        <v>196</v>
      </c>
      <c r="H78" s="5">
        <v>15000</v>
      </c>
    </row>
    <row r="79" spans="1:10" ht="14" x14ac:dyDescent="0.25">
      <c r="A79" s="9"/>
      <c r="B79" s="146" t="s">
        <v>72</v>
      </c>
      <c r="C79" s="146"/>
      <c r="D79" s="146"/>
      <c r="E79" s="146"/>
      <c r="F79" s="25"/>
      <c r="G79" s="25" t="s">
        <v>195</v>
      </c>
      <c r="H79" s="7">
        <v>6000</v>
      </c>
    </row>
    <row r="80" spans="1:10" ht="14" x14ac:dyDescent="0.25">
      <c r="A80" s="9"/>
      <c r="B80" s="140" t="s">
        <v>198</v>
      </c>
      <c r="C80" s="140"/>
      <c r="D80" s="140"/>
      <c r="E80" s="140"/>
      <c r="F80" s="23"/>
      <c r="G80" s="23" t="s">
        <v>197</v>
      </c>
      <c r="H80" s="5">
        <v>7000</v>
      </c>
    </row>
    <row r="81" spans="1:8" ht="14" x14ac:dyDescent="0.25">
      <c r="A81" s="9"/>
      <c r="B81" s="146" t="s">
        <v>73</v>
      </c>
      <c r="C81" s="146"/>
      <c r="D81" s="146"/>
      <c r="E81" s="146"/>
      <c r="F81" s="25"/>
      <c r="G81" s="25" t="s">
        <v>196</v>
      </c>
      <c r="H81" s="7">
        <v>12000</v>
      </c>
    </row>
    <row r="82" spans="1:8" ht="14" x14ac:dyDescent="0.25">
      <c r="A82" s="9"/>
      <c r="B82" s="140" t="s">
        <v>74</v>
      </c>
      <c r="C82" s="140"/>
      <c r="D82" s="140"/>
      <c r="E82" s="140"/>
      <c r="F82" s="23"/>
      <c r="G82" s="23" t="s">
        <v>196</v>
      </c>
      <c r="H82" s="5">
        <v>15000</v>
      </c>
    </row>
    <row r="83" spans="1:8" ht="14" x14ac:dyDescent="0.25">
      <c r="A83" s="9"/>
      <c r="B83" s="146" t="s">
        <v>75</v>
      </c>
      <c r="C83" s="146"/>
      <c r="D83" s="146"/>
      <c r="E83" s="146"/>
      <c r="F83" s="25"/>
      <c r="G83" s="25" t="s">
        <v>196</v>
      </c>
      <c r="H83" s="7">
        <v>15000</v>
      </c>
    </row>
    <row r="84" spans="1:8" ht="14.5" thickBot="1" x14ac:dyDescent="0.3">
      <c r="A84" s="9"/>
      <c r="B84" s="158" t="s">
        <v>54</v>
      </c>
      <c r="C84" s="158"/>
      <c r="D84" s="158"/>
      <c r="E84" s="158"/>
      <c r="F84" s="158"/>
      <c r="G84" s="159"/>
      <c r="H84" s="3">
        <f>SUM(H74:H83)</f>
        <v>105000</v>
      </c>
    </row>
    <row r="85" spans="1:8" ht="36.75" customHeight="1" thickBot="1" x14ac:dyDescent="0.3">
      <c r="A85" s="9"/>
      <c r="B85" s="125"/>
      <c r="C85" s="125"/>
      <c r="D85" s="125"/>
      <c r="E85" s="125"/>
      <c r="F85" s="125"/>
      <c r="G85" s="28"/>
    </row>
    <row r="86" spans="1:8" ht="15" thickBot="1" x14ac:dyDescent="0.3">
      <c r="A86" s="10" t="s">
        <v>44</v>
      </c>
      <c r="B86" s="126" t="s">
        <v>55</v>
      </c>
      <c r="C86" s="126"/>
      <c r="D86" s="126"/>
      <c r="E86" s="126"/>
      <c r="F86" s="126"/>
      <c r="H86" s="29">
        <f>17600+2000+3500</f>
        <v>23100</v>
      </c>
    </row>
    <row r="87" spans="1:8" ht="14.5" thickBot="1" x14ac:dyDescent="0.3">
      <c r="A87" s="11"/>
      <c r="B87" s="125"/>
      <c r="C87" s="125"/>
      <c r="D87" s="125"/>
      <c r="E87" s="125"/>
      <c r="F87" s="125"/>
      <c r="H87" s="28"/>
    </row>
    <row r="88" spans="1:8" ht="15" thickBot="1" x14ac:dyDescent="0.3">
      <c r="A88" s="10" t="s">
        <v>56</v>
      </c>
      <c r="B88" s="126" t="s">
        <v>57</v>
      </c>
      <c r="C88" s="126"/>
      <c r="D88" s="126"/>
      <c r="E88" s="126"/>
      <c r="F88" s="126"/>
      <c r="H88" s="29">
        <v>10000</v>
      </c>
    </row>
    <row r="89" spans="1:8" ht="14.5" thickBot="1" x14ac:dyDescent="0.3">
      <c r="A89" s="9"/>
      <c r="B89" s="125"/>
      <c r="C89" s="125"/>
      <c r="D89" s="125"/>
      <c r="E89" s="125"/>
      <c r="F89" s="125"/>
      <c r="H89" s="9"/>
    </row>
    <row r="90" spans="1:8" ht="14.5" thickBot="1" x14ac:dyDescent="0.3">
      <c r="A90" s="9"/>
      <c r="B90" s="139" t="s">
        <v>95</v>
      </c>
      <c r="C90" s="139"/>
      <c r="D90" s="139"/>
      <c r="E90" s="139"/>
      <c r="F90" s="139"/>
      <c r="H90" s="29">
        <f>SUM(H65,H70,H84,H86,H88)</f>
        <v>152100</v>
      </c>
    </row>
    <row r="91" spans="1:8" ht="14.5" thickBot="1" x14ac:dyDescent="0.3">
      <c r="A91" s="9"/>
      <c r="B91" s="139" t="s">
        <v>96</v>
      </c>
      <c r="C91" s="139"/>
      <c r="D91" s="139"/>
      <c r="E91" s="139"/>
      <c r="G91" s="29">
        <f>SUM(G28,G39,G50,G59)</f>
        <v>152173.57449999999</v>
      </c>
    </row>
    <row r="92" spans="1:8" ht="14" x14ac:dyDescent="0.25">
      <c r="A92" s="9"/>
      <c r="B92" s="9"/>
      <c r="C92" s="9"/>
      <c r="D92" s="9"/>
      <c r="E92" s="9"/>
      <c r="F92" s="9"/>
      <c r="G92" s="9"/>
    </row>
    <row r="93" spans="1:8" ht="14" x14ac:dyDescent="0.25">
      <c r="A93" s="9"/>
      <c r="E93" s="15"/>
      <c r="F93" s="9"/>
      <c r="G93" s="30"/>
    </row>
    <row r="94" spans="1:8" x14ac:dyDescent="0.25">
      <c r="F94" s="31"/>
    </row>
    <row r="97" spans="7:7" x14ac:dyDescent="0.25">
      <c r="G97" s="32"/>
    </row>
  </sheetData>
  <sheetProtection selectLockedCells="1"/>
  <mergeCells count="89">
    <mergeCell ref="B88:F88"/>
    <mergeCell ref="B89:F89"/>
    <mergeCell ref="B90:F90"/>
    <mergeCell ref="B91:E91"/>
    <mergeCell ref="B82:E82"/>
    <mergeCell ref="B83:E83"/>
    <mergeCell ref="B84:G84"/>
    <mergeCell ref="B85:F85"/>
    <mergeCell ref="B86:F86"/>
    <mergeCell ref="B87:F87"/>
    <mergeCell ref="B81:E81"/>
    <mergeCell ref="B70:G70"/>
    <mergeCell ref="B71:G71"/>
    <mergeCell ref="B72:G72"/>
    <mergeCell ref="B73:G73"/>
    <mergeCell ref="B74:E74"/>
    <mergeCell ref="B75:E75"/>
    <mergeCell ref="B76:E76"/>
    <mergeCell ref="B77:E77"/>
    <mergeCell ref="B78:E78"/>
    <mergeCell ref="B79:E79"/>
    <mergeCell ref="B80:E80"/>
    <mergeCell ref="B69:C69"/>
    <mergeCell ref="D69:E69"/>
    <mergeCell ref="B57:F57"/>
    <mergeCell ref="B58:F58"/>
    <mergeCell ref="B59:F59"/>
    <mergeCell ref="B62:G62"/>
    <mergeCell ref="A63:H63"/>
    <mergeCell ref="B64:G64"/>
    <mergeCell ref="B65:F65"/>
    <mergeCell ref="B66:G66"/>
    <mergeCell ref="B67:G67"/>
    <mergeCell ref="B68:C68"/>
    <mergeCell ref="D68:E68"/>
    <mergeCell ref="B56:F56"/>
    <mergeCell ref="B45:F45"/>
    <mergeCell ref="B46:F46"/>
    <mergeCell ref="B47:F47"/>
    <mergeCell ref="B48:F48"/>
    <mergeCell ref="B49:F49"/>
    <mergeCell ref="B50:F50"/>
    <mergeCell ref="B51:G51"/>
    <mergeCell ref="B52:G52"/>
    <mergeCell ref="B53:G53"/>
    <mergeCell ref="B54:F54"/>
    <mergeCell ref="B55:F55"/>
    <mergeCell ref="B44:F44"/>
    <mergeCell ref="B32:G32"/>
    <mergeCell ref="B33:D33"/>
    <mergeCell ref="B34:D34"/>
    <mergeCell ref="B36:D36"/>
    <mergeCell ref="B37:F37"/>
    <mergeCell ref="B38:F38"/>
    <mergeCell ref="B39:F39"/>
    <mergeCell ref="B40:G40"/>
    <mergeCell ref="B41:G41"/>
    <mergeCell ref="B42:G42"/>
    <mergeCell ref="B43:F43"/>
    <mergeCell ref="B31:G31"/>
    <mergeCell ref="B17:D17"/>
    <mergeCell ref="B18:D18"/>
    <mergeCell ref="B19:D19"/>
    <mergeCell ref="B20:D20"/>
    <mergeCell ref="B21:D21"/>
    <mergeCell ref="B23:F23"/>
    <mergeCell ref="B24:F24"/>
    <mergeCell ref="B25:F25"/>
    <mergeCell ref="B26:F26"/>
    <mergeCell ref="B27:F27"/>
    <mergeCell ref="B28:F28"/>
    <mergeCell ref="B16:D16"/>
    <mergeCell ref="B7:D7"/>
    <mergeCell ref="B8:D8"/>
    <mergeCell ref="F8:F10"/>
    <mergeCell ref="G8:G10"/>
    <mergeCell ref="B9:D9"/>
    <mergeCell ref="B10:D10"/>
    <mergeCell ref="B11:D11"/>
    <mergeCell ref="B12:D12"/>
    <mergeCell ref="B13:D13"/>
    <mergeCell ref="B14:D14"/>
    <mergeCell ref="B15:D15"/>
    <mergeCell ref="B6:G6"/>
    <mergeCell ref="A1:H1"/>
    <mergeCell ref="B2:G2"/>
    <mergeCell ref="A3:H3"/>
    <mergeCell ref="B4:G4"/>
    <mergeCell ref="B5:G5"/>
  </mergeCells>
  <pageMargins left="0.59055118110236227" right="0.59055118110236227" top="0.98425196850393704" bottom="0.78740157480314965" header="0.51181102362204722" footer="0.51181102362204722"/>
  <pageSetup paperSize="9" scale="67" fitToHeight="0" orientation="portrait" horizontalDpi="4294967295" r:id="rId1"/>
  <headerFooter alignWithMargins="0"/>
  <rowBreaks count="1" manualBreakCount="1">
    <brk id="6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B4DA7-82E8-4DCA-9D70-4215FA33B0AE}">
  <sheetPr>
    <pageSetUpPr fitToPage="1"/>
  </sheetPr>
  <dimension ref="A1:L97"/>
  <sheetViews>
    <sheetView topLeftCell="A68" zoomScale="115" zoomScaleNormal="115" workbookViewId="0">
      <selection activeCell="I81" sqref="I81"/>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9" width="11.54296875" style="8"/>
    <col min="10" max="10" width="15.1796875" style="8" bestFit="1" customWidth="1"/>
    <col min="11" max="11" width="11.54296875" style="8"/>
    <col min="12" max="12" width="14.7265625" style="8" bestFit="1" customWidth="1"/>
    <col min="13"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12" x14ac:dyDescent="0.25">
      <c r="A33" s="23">
        <v>1</v>
      </c>
      <c r="B33" s="129" t="s">
        <v>104</v>
      </c>
      <c r="C33" s="129"/>
      <c r="D33" s="129"/>
      <c r="E33" s="24"/>
      <c r="F33" s="24"/>
      <c r="G33" s="4">
        <v>16000</v>
      </c>
      <c r="L33" s="95"/>
    </row>
    <row r="34" spans="1:12" x14ac:dyDescent="0.25">
      <c r="A34" s="25">
        <v>2</v>
      </c>
      <c r="B34" s="132" t="s">
        <v>26</v>
      </c>
      <c r="C34" s="132"/>
      <c r="D34" s="132"/>
      <c r="E34" s="26"/>
      <c r="F34" s="26"/>
      <c r="G34" s="1">
        <v>1250</v>
      </c>
      <c r="L34" s="95"/>
    </row>
    <row r="35" spans="1:12" x14ac:dyDescent="0.25">
      <c r="A35" s="23">
        <v>3</v>
      </c>
      <c r="B35" s="13" t="s">
        <v>27</v>
      </c>
      <c r="C35" s="13"/>
      <c r="D35" s="13"/>
      <c r="E35" s="24"/>
      <c r="F35" s="24"/>
      <c r="G35" s="2">
        <v>6100</v>
      </c>
      <c r="L35" s="95"/>
    </row>
    <row r="36" spans="1:12" x14ac:dyDescent="0.25">
      <c r="A36" s="25">
        <v>4</v>
      </c>
      <c r="B36" s="132" t="s">
        <v>28</v>
      </c>
      <c r="C36" s="132"/>
      <c r="D36" s="132"/>
      <c r="E36" s="26"/>
      <c r="F36" s="26"/>
      <c r="G36" s="1">
        <v>5250</v>
      </c>
      <c r="L36" s="95"/>
    </row>
    <row r="37" spans="1:12" x14ac:dyDescent="0.25">
      <c r="A37" s="23">
        <v>5</v>
      </c>
      <c r="B37" s="129" t="s">
        <v>29</v>
      </c>
      <c r="C37" s="129"/>
      <c r="D37" s="129"/>
      <c r="E37" s="129"/>
      <c r="F37" s="129"/>
      <c r="G37" s="2">
        <v>2450</v>
      </c>
      <c r="L37" s="95"/>
    </row>
    <row r="38" spans="1:12" x14ac:dyDescent="0.25">
      <c r="A38" s="25">
        <v>6</v>
      </c>
      <c r="B38" s="132" t="s">
        <v>30</v>
      </c>
      <c r="C38" s="132"/>
      <c r="D38" s="132"/>
      <c r="E38" s="132"/>
      <c r="F38" s="132"/>
      <c r="G38" s="1">
        <v>500</v>
      </c>
      <c r="L38" s="95"/>
    </row>
    <row r="39" spans="1:12" ht="14.5" thickBot="1" x14ac:dyDescent="0.3">
      <c r="A39" s="9"/>
      <c r="B39" s="158" t="s">
        <v>31</v>
      </c>
      <c r="C39" s="158"/>
      <c r="D39" s="158"/>
      <c r="E39" s="158"/>
      <c r="F39" s="158"/>
      <c r="G39" s="3">
        <f>SUM(G33:G38)</f>
        <v>31550</v>
      </c>
    </row>
    <row r="40" spans="1:12" ht="36" customHeight="1" x14ac:dyDescent="0.25">
      <c r="A40" s="9"/>
      <c r="B40" s="125"/>
      <c r="C40" s="125"/>
      <c r="D40" s="125"/>
      <c r="E40" s="125"/>
      <c r="F40" s="125"/>
      <c r="G40" s="125"/>
    </row>
    <row r="41" spans="1:12" ht="14.5" x14ac:dyDescent="0.25">
      <c r="A41" s="10" t="s">
        <v>32</v>
      </c>
      <c r="B41" s="126" t="s">
        <v>33</v>
      </c>
      <c r="C41" s="126"/>
      <c r="D41" s="126"/>
      <c r="E41" s="126"/>
      <c r="F41" s="126"/>
      <c r="G41" s="126"/>
    </row>
    <row r="42" spans="1:12" ht="14.5" thickBot="1" x14ac:dyDescent="0.3">
      <c r="A42" s="9"/>
      <c r="B42" s="125"/>
      <c r="C42" s="125"/>
      <c r="D42" s="125"/>
      <c r="E42" s="125"/>
      <c r="F42" s="125"/>
      <c r="G42" s="125"/>
    </row>
    <row r="43" spans="1:12" x14ac:dyDescent="0.25">
      <c r="A43" s="23">
        <v>1</v>
      </c>
      <c r="B43" s="129" t="s">
        <v>34</v>
      </c>
      <c r="C43" s="129"/>
      <c r="D43" s="129"/>
      <c r="E43" s="129"/>
      <c r="F43" s="129"/>
      <c r="G43" s="6">
        <v>6200</v>
      </c>
      <c r="L43" s="95"/>
    </row>
    <row r="44" spans="1:12" x14ac:dyDescent="0.25">
      <c r="A44" s="25">
        <v>2</v>
      </c>
      <c r="B44" s="132" t="s">
        <v>35</v>
      </c>
      <c r="C44" s="132"/>
      <c r="D44" s="132"/>
      <c r="E44" s="132"/>
      <c r="F44" s="132"/>
      <c r="G44" s="7">
        <v>500</v>
      </c>
      <c r="L44" s="95"/>
    </row>
    <row r="45" spans="1:12" x14ac:dyDescent="0.25">
      <c r="A45" s="23">
        <v>3</v>
      </c>
      <c r="B45" s="129" t="s">
        <v>97</v>
      </c>
      <c r="C45" s="129"/>
      <c r="D45" s="129"/>
      <c r="E45" s="129"/>
      <c r="F45" s="129"/>
      <c r="G45" s="5">
        <v>2800</v>
      </c>
      <c r="L45" s="95"/>
    </row>
    <row r="46" spans="1:12" x14ac:dyDescent="0.25">
      <c r="A46" s="25">
        <v>4</v>
      </c>
      <c r="B46" s="132" t="s">
        <v>39</v>
      </c>
      <c r="C46" s="132"/>
      <c r="D46" s="132"/>
      <c r="E46" s="132"/>
      <c r="F46" s="132"/>
      <c r="G46" s="7">
        <f>+H65*0.12</f>
        <v>1080</v>
      </c>
      <c r="L46" s="95"/>
    </row>
    <row r="47" spans="1:12" x14ac:dyDescent="0.25">
      <c r="A47" s="23">
        <v>5</v>
      </c>
      <c r="B47" s="129" t="s">
        <v>60</v>
      </c>
      <c r="C47" s="129"/>
      <c r="D47" s="129"/>
      <c r="E47" s="129"/>
      <c r="F47" s="129"/>
      <c r="G47" s="5">
        <f>400+100+3150+(6*240)+(3*150)+17600</f>
        <v>23140</v>
      </c>
      <c r="L47" s="95"/>
    </row>
    <row r="48" spans="1:12" x14ac:dyDescent="0.25">
      <c r="A48" s="25">
        <v>6</v>
      </c>
      <c r="B48" s="132" t="s">
        <v>41</v>
      </c>
      <c r="C48" s="132"/>
      <c r="D48" s="132"/>
      <c r="E48" s="132"/>
      <c r="F48" s="132"/>
      <c r="G48" s="7">
        <v>2000</v>
      </c>
      <c r="L48" s="95"/>
    </row>
    <row r="49" spans="1:12" x14ac:dyDescent="0.25">
      <c r="A49" s="23">
        <v>7</v>
      </c>
      <c r="B49" s="129" t="s">
        <v>42</v>
      </c>
      <c r="C49" s="129"/>
      <c r="D49" s="129"/>
      <c r="E49" s="129"/>
      <c r="F49" s="129"/>
      <c r="G49" s="5">
        <v>500</v>
      </c>
      <c r="L49" s="95"/>
    </row>
    <row r="50" spans="1:12" ht="14.5" thickBot="1" x14ac:dyDescent="0.3">
      <c r="A50" s="9"/>
      <c r="B50" s="158" t="s">
        <v>43</v>
      </c>
      <c r="C50" s="158"/>
      <c r="D50" s="158"/>
      <c r="E50" s="158"/>
      <c r="F50" s="158"/>
      <c r="G50" s="3">
        <f>SUM(G43:G49)</f>
        <v>36220</v>
      </c>
    </row>
    <row r="51" spans="1:12" ht="15" customHeight="1" x14ac:dyDescent="0.25">
      <c r="A51" s="9"/>
      <c r="B51" s="125"/>
      <c r="C51" s="125"/>
      <c r="D51" s="125"/>
      <c r="E51" s="125"/>
      <c r="F51" s="125"/>
      <c r="G51" s="125"/>
    </row>
    <row r="52" spans="1:12" ht="14.5" x14ac:dyDescent="0.25">
      <c r="A52" s="10" t="s">
        <v>44</v>
      </c>
      <c r="B52" s="126" t="s">
        <v>45</v>
      </c>
      <c r="C52" s="126"/>
      <c r="D52" s="126"/>
      <c r="E52" s="126"/>
      <c r="F52" s="126"/>
      <c r="G52" s="126"/>
    </row>
    <row r="53" spans="1:12" ht="14.5" thickBot="1" x14ac:dyDescent="0.3">
      <c r="A53" s="9"/>
      <c r="B53" s="127"/>
      <c r="C53" s="127"/>
      <c r="D53" s="127"/>
      <c r="E53" s="127"/>
      <c r="F53" s="127"/>
      <c r="G53" s="127"/>
    </row>
    <row r="54" spans="1:12" x14ac:dyDescent="0.25">
      <c r="A54" s="23">
        <v>1</v>
      </c>
      <c r="B54" s="129" t="s">
        <v>80</v>
      </c>
      <c r="C54" s="129"/>
      <c r="D54" s="129"/>
      <c r="E54" s="129"/>
      <c r="F54" s="129"/>
      <c r="G54" s="6">
        <f>2750+1500+3500</f>
        <v>7750</v>
      </c>
      <c r="L54" s="95"/>
    </row>
    <row r="55" spans="1:12" x14ac:dyDescent="0.25">
      <c r="A55" s="25">
        <v>2</v>
      </c>
      <c r="B55" s="132" t="s">
        <v>81</v>
      </c>
      <c r="C55" s="132"/>
      <c r="D55" s="132"/>
      <c r="E55" s="132"/>
      <c r="F55" s="132"/>
      <c r="G55" s="7">
        <f>1100+3000</f>
        <v>4100</v>
      </c>
      <c r="L55" s="95"/>
    </row>
    <row r="56" spans="1:12" x14ac:dyDescent="0.25">
      <c r="A56" s="23">
        <v>3</v>
      </c>
      <c r="B56" s="129" t="s">
        <v>46</v>
      </c>
      <c r="C56" s="129"/>
      <c r="D56" s="129"/>
      <c r="E56" s="129"/>
      <c r="F56" s="129"/>
      <c r="G56" s="5">
        <v>1200</v>
      </c>
      <c r="L56" s="95"/>
    </row>
    <row r="57" spans="1:12" x14ac:dyDescent="0.25">
      <c r="A57" s="25">
        <v>4</v>
      </c>
      <c r="B57" s="132" t="s">
        <v>79</v>
      </c>
      <c r="C57" s="132"/>
      <c r="D57" s="132"/>
      <c r="E57" s="132"/>
      <c r="F57" s="132"/>
      <c r="G57" s="7">
        <v>2350</v>
      </c>
      <c r="L57" s="95"/>
    </row>
    <row r="58" spans="1:12" x14ac:dyDescent="0.25">
      <c r="A58" s="23">
        <v>5</v>
      </c>
      <c r="B58" s="129" t="s">
        <v>48</v>
      </c>
      <c r="C58" s="129"/>
      <c r="D58" s="129"/>
      <c r="E58" s="129"/>
      <c r="F58" s="129"/>
      <c r="G58" s="5">
        <v>200</v>
      </c>
      <c r="L58" s="95"/>
    </row>
    <row r="59" spans="1:12" ht="14.5" thickBot="1" x14ac:dyDescent="0.3">
      <c r="A59" s="9"/>
      <c r="B59" s="158" t="s">
        <v>49</v>
      </c>
      <c r="C59" s="158"/>
      <c r="D59" s="158"/>
      <c r="E59" s="158"/>
      <c r="F59" s="158"/>
      <c r="G59" s="3">
        <f>SUM(G54:G58)</f>
        <v>15600</v>
      </c>
    </row>
    <row r="61" spans="1:12" x14ac:dyDescent="0.25">
      <c r="L61" s="95"/>
    </row>
    <row r="62" spans="1:12" x14ac:dyDescent="0.25">
      <c r="B62" s="132"/>
      <c r="C62" s="132"/>
      <c r="D62" s="132"/>
      <c r="E62" s="132"/>
      <c r="F62" s="132"/>
      <c r="G62" s="132"/>
    </row>
    <row r="63" spans="1:12" ht="14.5" x14ac:dyDescent="0.25">
      <c r="A63" s="156" t="s">
        <v>94</v>
      </c>
      <c r="B63" s="156"/>
      <c r="C63" s="156"/>
      <c r="D63" s="156"/>
      <c r="E63" s="156"/>
      <c r="F63" s="156"/>
      <c r="G63" s="156"/>
      <c r="H63" s="156"/>
    </row>
    <row r="64" spans="1:12"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5" thickBot="1" x14ac:dyDescent="0.3">
      <c r="A67" s="10" t="s">
        <v>23</v>
      </c>
      <c r="B67" s="126" t="s">
        <v>105</v>
      </c>
      <c r="C67" s="126"/>
      <c r="D67" s="126"/>
      <c r="E67" s="126"/>
      <c r="F67" s="126"/>
      <c r="G67" s="126"/>
    </row>
    <row r="68" spans="1:8" ht="14" x14ac:dyDescent="0.25">
      <c r="A68" s="11"/>
      <c r="B68" s="269" t="s">
        <v>102</v>
      </c>
      <c r="C68" s="269"/>
      <c r="D68" s="141"/>
      <c r="E68" s="141"/>
      <c r="F68" s="23"/>
      <c r="G68" s="94" t="s">
        <v>192</v>
      </c>
      <c r="H68" s="6">
        <v>0</v>
      </c>
    </row>
    <row r="69" spans="1:8" ht="14" x14ac:dyDescent="0.25">
      <c r="A69" s="11"/>
      <c r="B69" s="132" t="s">
        <v>52</v>
      </c>
      <c r="C69" s="132"/>
      <c r="D69" s="142"/>
      <c r="E69" s="142"/>
      <c r="F69" s="25"/>
      <c r="G69" s="25" t="s">
        <v>195</v>
      </c>
      <c r="H69" s="7">
        <v>5000</v>
      </c>
    </row>
    <row r="70" spans="1:8" ht="14.5" thickBot="1" x14ac:dyDescent="0.3">
      <c r="A70" s="11"/>
      <c r="B70" s="158" t="s">
        <v>53</v>
      </c>
      <c r="C70" s="158"/>
      <c r="D70" s="158"/>
      <c r="E70" s="158"/>
      <c r="F70" s="158"/>
      <c r="G70" s="159"/>
      <c r="H70" s="3">
        <f>SUM(H68:H69)</f>
        <v>5000</v>
      </c>
    </row>
    <row r="71" spans="1:8" ht="14" x14ac:dyDescent="0.25">
      <c r="A71" s="11"/>
      <c r="B71" s="125"/>
      <c r="C71" s="125"/>
      <c r="D71" s="125"/>
      <c r="E71" s="125"/>
      <c r="F71" s="125"/>
      <c r="G71" s="125"/>
    </row>
    <row r="72" spans="1:8" ht="14.5" x14ac:dyDescent="0.25">
      <c r="A72" s="10" t="s">
        <v>32</v>
      </c>
      <c r="B72" s="126" t="s">
        <v>106</v>
      </c>
      <c r="C72" s="126"/>
      <c r="D72" s="126"/>
      <c r="E72" s="126"/>
      <c r="F72" s="126"/>
      <c r="G72" s="126"/>
    </row>
    <row r="73" spans="1:8" ht="14.5" thickBot="1" x14ac:dyDescent="0.3">
      <c r="A73" s="9"/>
      <c r="B73" s="125"/>
      <c r="C73" s="125"/>
      <c r="D73" s="125"/>
      <c r="E73" s="125"/>
      <c r="F73" s="125"/>
      <c r="G73" s="125"/>
    </row>
    <row r="74" spans="1:8" ht="14" x14ac:dyDescent="0.25">
      <c r="A74" s="9"/>
      <c r="B74" s="140" t="s">
        <v>76</v>
      </c>
      <c r="C74" s="140"/>
      <c r="D74" s="140"/>
      <c r="E74" s="140"/>
      <c r="F74" s="23"/>
      <c r="G74" s="23" t="s">
        <v>195</v>
      </c>
      <c r="H74" s="6">
        <v>15000</v>
      </c>
    </row>
    <row r="75" spans="1:8" ht="14" x14ac:dyDescent="0.25">
      <c r="A75" s="9"/>
      <c r="B75" s="146" t="s">
        <v>66</v>
      </c>
      <c r="C75" s="146"/>
      <c r="D75" s="146"/>
      <c r="E75" s="146"/>
      <c r="F75" s="25"/>
      <c r="G75" s="25" t="s">
        <v>110</v>
      </c>
      <c r="H75" s="7">
        <f>F18/2-5000</f>
        <v>8750</v>
      </c>
    </row>
    <row r="76" spans="1:8" ht="14" x14ac:dyDescent="0.25">
      <c r="A76" s="9"/>
      <c r="B76" s="140" t="s">
        <v>67</v>
      </c>
      <c r="C76" s="140"/>
      <c r="D76" s="140"/>
      <c r="E76" s="140"/>
      <c r="F76" s="23"/>
      <c r="G76" s="23" t="s">
        <v>110</v>
      </c>
      <c r="H76" s="5">
        <f>F19/2</f>
        <v>3750</v>
      </c>
    </row>
    <row r="77" spans="1:8" ht="14" x14ac:dyDescent="0.25">
      <c r="A77" s="9"/>
      <c r="B77" s="146" t="s">
        <v>69</v>
      </c>
      <c r="C77" s="146"/>
      <c r="D77" s="146"/>
      <c r="E77" s="146"/>
      <c r="F77" s="25"/>
      <c r="G77" s="25" t="s">
        <v>195</v>
      </c>
      <c r="H77" s="7">
        <v>2500</v>
      </c>
    </row>
    <row r="78" spans="1:8" ht="14" x14ac:dyDescent="0.25">
      <c r="A78" s="9"/>
      <c r="B78" s="140" t="s">
        <v>70</v>
      </c>
      <c r="C78" s="140"/>
      <c r="D78" s="140"/>
      <c r="E78" s="140"/>
      <c r="F78" s="23"/>
      <c r="G78" s="23" t="s">
        <v>196</v>
      </c>
      <c r="H78" s="5">
        <v>15000</v>
      </c>
    </row>
    <row r="79" spans="1:8" ht="14" x14ac:dyDescent="0.25">
      <c r="A79" s="9"/>
      <c r="B79" s="146" t="s">
        <v>72</v>
      </c>
      <c r="C79" s="146"/>
      <c r="D79" s="146"/>
      <c r="E79" s="146"/>
      <c r="F79" s="25"/>
      <c r="G79" s="25" t="s">
        <v>195</v>
      </c>
      <c r="H79" s="7">
        <v>6000</v>
      </c>
    </row>
    <row r="80" spans="1:8" ht="14" x14ac:dyDescent="0.25">
      <c r="A80" s="9"/>
      <c r="B80" s="270" t="s">
        <v>217</v>
      </c>
      <c r="C80" s="270"/>
      <c r="D80" s="270"/>
      <c r="E80" s="270"/>
      <c r="F80" s="97"/>
      <c r="G80" s="97" t="s">
        <v>197</v>
      </c>
      <c r="H80" s="36">
        <v>13000</v>
      </c>
    </row>
    <row r="81" spans="1:8" ht="14" x14ac:dyDescent="0.25">
      <c r="A81" s="9"/>
      <c r="B81" s="146" t="s">
        <v>73</v>
      </c>
      <c r="C81" s="146"/>
      <c r="D81" s="146"/>
      <c r="E81" s="146"/>
      <c r="F81" s="25"/>
      <c r="G81" s="25" t="s">
        <v>196</v>
      </c>
      <c r="H81" s="7">
        <v>12000</v>
      </c>
    </row>
    <row r="82" spans="1:8" ht="14" x14ac:dyDescent="0.25">
      <c r="A82" s="9"/>
      <c r="B82" s="140" t="s">
        <v>74</v>
      </c>
      <c r="C82" s="140"/>
      <c r="D82" s="140"/>
      <c r="E82" s="140"/>
      <c r="F82" s="23"/>
      <c r="G82" s="23" t="s">
        <v>196</v>
      </c>
      <c r="H82" s="5">
        <v>15000</v>
      </c>
    </row>
    <row r="83" spans="1:8" ht="14" x14ac:dyDescent="0.25">
      <c r="A83" s="9"/>
      <c r="B83" s="146" t="s">
        <v>75</v>
      </c>
      <c r="C83" s="146"/>
      <c r="D83" s="146"/>
      <c r="E83" s="146"/>
      <c r="F83" s="25"/>
      <c r="G83" s="25" t="s">
        <v>196</v>
      </c>
      <c r="H83" s="7">
        <v>15000</v>
      </c>
    </row>
    <row r="84" spans="1:8" ht="14.5" thickBot="1" x14ac:dyDescent="0.3">
      <c r="A84" s="9"/>
      <c r="B84" s="158" t="s">
        <v>54</v>
      </c>
      <c r="C84" s="158"/>
      <c r="D84" s="158"/>
      <c r="E84" s="158"/>
      <c r="F84" s="158"/>
      <c r="G84" s="159"/>
      <c r="H84" s="3">
        <f>SUM(H74:H83)</f>
        <v>106000</v>
      </c>
    </row>
    <row r="85" spans="1:8" ht="36.75" customHeight="1" thickBot="1" x14ac:dyDescent="0.3">
      <c r="A85" s="9"/>
      <c r="B85" s="125"/>
      <c r="C85" s="125"/>
      <c r="D85" s="125"/>
      <c r="E85" s="125"/>
      <c r="F85" s="125"/>
      <c r="G85" s="28"/>
    </row>
    <row r="86" spans="1:8" ht="15" thickBot="1" x14ac:dyDescent="0.3">
      <c r="A86" s="10" t="s">
        <v>44</v>
      </c>
      <c r="B86" s="126" t="s">
        <v>55</v>
      </c>
      <c r="C86" s="126"/>
      <c r="D86" s="126"/>
      <c r="E86" s="126"/>
      <c r="F86" s="126"/>
      <c r="H86" s="29">
        <f>17600+2000+3500</f>
        <v>23100</v>
      </c>
    </row>
    <row r="87" spans="1:8" ht="14.5" thickBot="1" x14ac:dyDescent="0.3">
      <c r="A87" s="11"/>
      <c r="B87" s="125"/>
      <c r="C87" s="125"/>
      <c r="D87" s="125"/>
      <c r="E87" s="125"/>
      <c r="F87" s="125"/>
      <c r="H87" s="28"/>
    </row>
    <row r="88" spans="1:8" ht="15" thickBot="1" x14ac:dyDescent="0.3">
      <c r="A88" s="10" t="s">
        <v>56</v>
      </c>
      <c r="B88" s="126" t="s">
        <v>57</v>
      </c>
      <c r="C88" s="126"/>
      <c r="D88" s="126"/>
      <c r="E88" s="126"/>
      <c r="F88" s="126"/>
      <c r="H88" s="29">
        <v>10000</v>
      </c>
    </row>
    <row r="89" spans="1:8" ht="14.5" thickBot="1" x14ac:dyDescent="0.3">
      <c r="A89" s="9"/>
      <c r="B89" s="125"/>
      <c r="C89" s="125"/>
      <c r="D89" s="125"/>
      <c r="E89" s="125"/>
      <c r="F89" s="125"/>
      <c r="H89" s="9"/>
    </row>
    <row r="90" spans="1:8" ht="14.5" thickBot="1" x14ac:dyDescent="0.3">
      <c r="A90" s="9"/>
      <c r="B90" s="139" t="s">
        <v>95</v>
      </c>
      <c r="C90" s="139"/>
      <c r="D90" s="139"/>
      <c r="E90" s="139"/>
      <c r="F90" s="139"/>
      <c r="H90" s="29">
        <f>SUM(H65,H70,H84,H86,H88)</f>
        <v>153100</v>
      </c>
    </row>
    <row r="91" spans="1:8" ht="14.5" thickBot="1" x14ac:dyDescent="0.3">
      <c r="A91" s="9"/>
      <c r="B91" s="139" t="s">
        <v>96</v>
      </c>
      <c r="C91" s="139"/>
      <c r="D91" s="139"/>
      <c r="E91" s="139"/>
      <c r="G91" s="29">
        <f>SUM(G28,G39,G50,G59)</f>
        <v>152173.57449999999</v>
      </c>
    </row>
    <row r="92" spans="1:8" ht="14" x14ac:dyDescent="0.25">
      <c r="A92" s="9"/>
      <c r="B92" s="9"/>
      <c r="C92" s="9"/>
      <c r="D92" s="9"/>
      <c r="E92" s="9"/>
      <c r="F92" s="9"/>
      <c r="G92" s="9"/>
    </row>
    <row r="93" spans="1:8" ht="14" x14ac:dyDescent="0.25">
      <c r="A93" s="9"/>
      <c r="E93" s="15"/>
      <c r="F93" s="9"/>
      <c r="G93" s="30"/>
    </row>
    <row r="94" spans="1:8" x14ac:dyDescent="0.25">
      <c r="F94" s="31"/>
    </row>
    <row r="97" spans="7:7" x14ac:dyDescent="0.25">
      <c r="G97" s="32"/>
    </row>
  </sheetData>
  <sheetProtection selectLockedCells="1"/>
  <mergeCells count="89">
    <mergeCell ref="B88:F88"/>
    <mergeCell ref="B89:F89"/>
    <mergeCell ref="B90:F90"/>
    <mergeCell ref="B91:E91"/>
    <mergeCell ref="B82:E82"/>
    <mergeCell ref="B83:E83"/>
    <mergeCell ref="B84:G84"/>
    <mergeCell ref="B85:F85"/>
    <mergeCell ref="B86:F86"/>
    <mergeCell ref="B87:F87"/>
    <mergeCell ref="B81:E81"/>
    <mergeCell ref="B70:G70"/>
    <mergeCell ref="B71:G71"/>
    <mergeCell ref="B72:G72"/>
    <mergeCell ref="B73:G73"/>
    <mergeCell ref="B74:E74"/>
    <mergeCell ref="B75:E75"/>
    <mergeCell ref="B76:E76"/>
    <mergeCell ref="B77:E77"/>
    <mergeCell ref="B78:E78"/>
    <mergeCell ref="B79:E79"/>
    <mergeCell ref="B80:E80"/>
    <mergeCell ref="B69:C69"/>
    <mergeCell ref="D69:E69"/>
    <mergeCell ref="B57:F57"/>
    <mergeCell ref="B58:F58"/>
    <mergeCell ref="B59:F59"/>
    <mergeCell ref="B62:G62"/>
    <mergeCell ref="A63:H63"/>
    <mergeCell ref="B64:G64"/>
    <mergeCell ref="B65:F65"/>
    <mergeCell ref="B66:G66"/>
    <mergeCell ref="B67:G67"/>
    <mergeCell ref="B68:C68"/>
    <mergeCell ref="D68:E68"/>
    <mergeCell ref="B56:F56"/>
    <mergeCell ref="B45:F45"/>
    <mergeCell ref="B46:F46"/>
    <mergeCell ref="B47:F47"/>
    <mergeCell ref="B48:F48"/>
    <mergeCell ref="B49:F49"/>
    <mergeCell ref="B50:F50"/>
    <mergeCell ref="B51:G51"/>
    <mergeCell ref="B52:G52"/>
    <mergeCell ref="B53:G53"/>
    <mergeCell ref="B54:F54"/>
    <mergeCell ref="B55:F55"/>
    <mergeCell ref="B44:F44"/>
    <mergeCell ref="B32:G32"/>
    <mergeCell ref="B33:D33"/>
    <mergeCell ref="B34:D34"/>
    <mergeCell ref="B36:D36"/>
    <mergeCell ref="B37:F37"/>
    <mergeCell ref="B38:F38"/>
    <mergeCell ref="B39:F39"/>
    <mergeCell ref="B40:G40"/>
    <mergeCell ref="B41:G41"/>
    <mergeCell ref="B42:G42"/>
    <mergeCell ref="B43:F43"/>
    <mergeCell ref="B31:G31"/>
    <mergeCell ref="B17:D17"/>
    <mergeCell ref="B18:D18"/>
    <mergeCell ref="B19:D19"/>
    <mergeCell ref="B20:D20"/>
    <mergeCell ref="B21:D21"/>
    <mergeCell ref="B23:F23"/>
    <mergeCell ref="B24:F24"/>
    <mergeCell ref="B25:F25"/>
    <mergeCell ref="B26:F26"/>
    <mergeCell ref="B27:F27"/>
    <mergeCell ref="B28:F28"/>
    <mergeCell ref="B16:D16"/>
    <mergeCell ref="B7:D7"/>
    <mergeCell ref="B8:D8"/>
    <mergeCell ref="F8:F10"/>
    <mergeCell ref="G8:G10"/>
    <mergeCell ref="B9:D9"/>
    <mergeCell ref="B10:D10"/>
    <mergeCell ref="B11:D11"/>
    <mergeCell ref="B12:D12"/>
    <mergeCell ref="B13:D13"/>
    <mergeCell ref="B14:D14"/>
    <mergeCell ref="B15:D15"/>
    <mergeCell ref="B6:G6"/>
    <mergeCell ref="A1:H1"/>
    <mergeCell ref="B2:G2"/>
    <mergeCell ref="A3:H3"/>
    <mergeCell ref="B4:G4"/>
    <mergeCell ref="B5:G5"/>
  </mergeCells>
  <pageMargins left="0.59055118110236227" right="0.59055118110236227" top="0.98425196850393704" bottom="0.78740157480314965" header="0.51181102362204722" footer="0.51181102362204722"/>
  <pageSetup paperSize="9" scale="83" fitToHeight="0" orientation="portrait" horizontalDpi="4294967295" r:id="rId1"/>
  <headerFooter alignWithMargins="0"/>
  <rowBreaks count="1" manualBreakCount="1">
    <brk id="61"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BD5F-6252-4D00-9B7E-510F9C98FC03}">
  <sheetPr>
    <pageSetUpPr fitToPage="1"/>
  </sheetPr>
  <dimension ref="A1:L95"/>
  <sheetViews>
    <sheetView topLeftCell="A62" zoomScale="115" zoomScaleNormal="115" workbookViewId="0">
      <selection activeCell="B81" sqref="B81:E81"/>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9" width="11.54296875" style="8"/>
    <col min="10" max="10" width="15.1796875" style="8" bestFit="1" customWidth="1"/>
    <col min="11" max="11" width="11.54296875" style="8"/>
    <col min="12" max="12" width="14.7265625" style="8" bestFit="1" customWidth="1"/>
    <col min="13"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12" x14ac:dyDescent="0.25">
      <c r="A33" s="23">
        <v>1</v>
      </c>
      <c r="B33" s="129" t="s">
        <v>104</v>
      </c>
      <c r="C33" s="129"/>
      <c r="D33" s="129"/>
      <c r="E33" s="24"/>
      <c r="F33" s="24"/>
      <c r="G33" s="4">
        <v>16000</v>
      </c>
      <c r="L33" s="95"/>
    </row>
    <row r="34" spans="1:12" x14ac:dyDescent="0.25">
      <c r="A34" s="25">
        <v>2</v>
      </c>
      <c r="B34" s="132" t="s">
        <v>26</v>
      </c>
      <c r="C34" s="132"/>
      <c r="D34" s="132"/>
      <c r="E34" s="26"/>
      <c r="F34" s="26"/>
      <c r="G34" s="1">
        <v>1250</v>
      </c>
      <c r="L34" s="95"/>
    </row>
    <row r="35" spans="1:12" x14ac:dyDescent="0.25">
      <c r="A35" s="23">
        <v>3</v>
      </c>
      <c r="B35" s="13" t="s">
        <v>27</v>
      </c>
      <c r="C35" s="13"/>
      <c r="D35" s="13"/>
      <c r="E35" s="24"/>
      <c r="F35" s="24"/>
      <c r="G35" s="2">
        <v>6100</v>
      </c>
      <c r="L35" s="95"/>
    </row>
    <row r="36" spans="1:12" x14ac:dyDescent="0.25">
      <c r="A36" s="25">
        <v>4</v>
      </c>
      <c r="B36" s="132" t="s">
        <v>28</v>
      </c>
      <c r="C36" s="132"/>
      <c r="D36" s="132"/>
      <c r="E36" s="26"/>
      <c r="F36" s="26"/>
      <c r="G36" s="1">
        <v>5250</v>
      </c>
      <c r="L36" s="95"/>
    </row>
    <row r="37" spans="1:12" x14ac:dyDescent="0.25">
      <c r="A37" s="23">
        <v>5</v>
      </c>
      <c r="B37" s="129" t="s">
        <v>29</v>
      </c>
      <c r="C37" s="129"/>
      <c r="D37" s="129"/>
      <c r="E37" s="129"/>
      <c r="F37" s="129"/>
      <c r="G37" s="2">
        <v>2450</v>
      </c>
      <c r="L37" s="95"/>
    </row>
    <row r="38" spans="1:12" x14ac:dyDescent="0.25">
      <c r="A38" s="25">
        <v>6</v>
      </c>
      <c r="B38" s="132" t="s">
        <v>30</v>
      </c>
      <c r="C38" s="132"/>
      <c r="D38" s="132"/>
      <c r="E38" s="132"/>
      <c r="F38" s="132"/>
      <c r="G38" s="1">
        <v>500</v>
      </c>
      <c r="L38" s="95"/>
    </row>
    <row r="39" spans="1:12" ht="14.5" thickBot="1" x14ac:dyDescent="0.3">
      <c r="A39" s="9"/>
      <c r="B39" s="158" t="s">
        <v>31</v>
      </c>
      <c r="C39" s="158"/>
      <c r="D39" s="158"/>
      <c r="E39" s="158"/>
      <c r="F39" s="158"/>
      <c r="G39" s="3">
        <f>SUM(G33:G38)</f>
        <v>31550</v>
      </c>
    </row>
    <row r="40" spans="1:12" ht="36" customHeight="1" x14ac:dyDescent="0.25">
      <c r="A40" s="9"/>
      <c r="B40" s="125"/>
      <c r="C40" s="125"/>
      <c r="D40" s="125"/>
      <c r="E40" s="125"/>
      <c r="F40" s="125"/>
      <c r="G40" s="125"/>
    </row>
    <row r="41" spans="1:12" ht="14.5" x14ac:dyDescent="0.25">
      <c r="A41" s="10" t="s">
        <v>32</v>
      </c>
      <c r="B41" s="126" t="s">
        <v>33</v>
      </c>
      <c r="C41" s="126"/>
      <c r="D41" s="126"/>
      <c r="E41" s="126"/>
      <c r="F41" s="126"/>
      <c r="G41" s="126"/>
    </row>
    <row r="42" spans="1:12" ht="14.5" thickBot="1" x14ac:dyDescent="0.3">
      <c r="A42" s="9"/>
      <c r="B42" s="125"/>
      <c r="C42" s="125"/>
      <c r="D42" s="125"/>
      <c r="E42" s="125"/>
      <c r="F42" s="125"/>
      <c r="G42" s="125"/>
    </row>
    <row r="43" spans="1:12" x14ac:dyDescent="0.25">
      <c r="A43" s="23">
        <v>1</v>
      </c>
      <c r="B43" s="129" t="s">
        <v>34</v>
      </c>
      <c r="C43" s="129"/>
      <c r="D43" s="129"/>
      <c r="E43" s="129"/>
      <c r="F43" s="129"/>
      <c r="G43" s="6">
        <v>6200</v>
      </c>
      <c r="L43" s="95"/>
    </row>
    <row r="44" spans="1:12" x14ac:dyDescent="0.25">
      <c r="A44" s="25">
        <v>2</v>
      </c>
      <c r="B44" s="132" t="s">
        <v>35</v>
      </c>
      <c r="C44" s="132"/>
      <c r="D44" s="132"/>
      <c r="E44" s="132"/>
      <c r="F44" s="132"/>
      <c r="G44" s="7">
        <v>500</v>
      </c>
      <c r="L44" s="95"/>
    </row>
    <row r="45" spans="1:12" x14ac:dyDescent="0.25">
      <c r="A45" s="23">
        <v>3</v>
      </c>
      <c r="B45" s="129" t="s">
        <v>97</v>
      </c>
      <c r="C45" s="129"/>
      <c r="D45" s="129"/>
      <c r="E45" s="129"/>
      <c r="F45" s="129"/>
      <c r="G45" s="5">
        <v>2800</v>
      </c>
      <c r="L45" s="95"/>
    </row>
    <row r="46" spans="1:12" x14ac:dyDescent="0.25">
      <c r="A46" s="25">
        <v>4</v>
      </c>
      <c r="B46" s="132" t="s">
        <v>39</v>
      </c>
      <c r="C46" s="132"/>
      <c r="D46" s="132"/>
      <c r="E46" s="132"/>
      <c r="F46" s="132"/>
      <c r="G46" s="7">
        <f>+H65*0.12</f>
        <v>1080</v>
      </c>
      <c r="L46" s="95"/>
    </row>
    <row r="47" spans="1:12" x14ac:dyDescent="0.25">
      <c r="A47" s="23">
        <v>5</v>
      </c>
      <c r="B47" s="129" t="s">
        <v>60</v>
      </c>
      <c r="C47" s="129"/>
      <c r="D47" s="129"/>
      <c r="E47" s="129"/>
      <c r="F47" s="129"/>
      <c r="G47" s="5">
        <f>400+100+3150+(6*240)+(3*150)+17600</f>
        <v>23140</v>
      </c>
      <c r="L47" s="95"/>
    </row>
    <row r="48" spans="1:12" x14ac:dyDescent="0.25">
      <c r="A48" s="25">
        <v>6</v>
      </c>
      <c r="B48" s="132" t="s">
        <v>41</v>
      </c>
      <c r="C48" s="132"/>
      <c r="D48" s="132"/>
      <c r="E48" s="132"/>
      <c r="F48" s="132"/>
      <c r="G48" s="7">
        <v>2000</v>
      </c>
      <c r="L48" s="95"/>
    </row>
    <row r="49" spans="1:12" x14ac:dyDescent="0.25">
      <c r="A49" s="23">
        <v>7</v>
      </c>
      <c r="B49" s="129" t="s">
        <v>42</v>
      </c>
      <c r="C49" s="129"/>
      <c r="D49" s="129"/>
      <c r="E49" s="129"/>
      <c r="F49" s="129"/>
      <c r="G49" s="5">
        <v>500</v>
      </c>
      <c r="L49" s="95"/>
    </row>
    <row r="50" spans="1:12" ht="14.5" thickBot="1" x14ac:dyDescent="0.3">
      <c r="A50" s="9"/>
      <c r="B50" s="158" t="s">
        <v>43</v>
      </c>
      <c r="C50" s="158"/>
      <c r="D50" s="158"/>
      <c r="E50" s="158"/>
      <c r="F50" s="158"/>
      <c r="G50" s="3">
        <f>SUM(G43:G49)</f>
        <v>36220</v>
      </c>
    </row>
    <row r="51" spans="1:12" ht="15" customHeight="1" x14ac:dyDescent="0.25">
      <c r="A51" s="9"/>
      <c r="B51" s="125"/>
      <c r="C51" s="125"/>
      <c r="D51" s="125"/>
      <c r="E51" s="125"/>
      <c r="F51" s="125"/>
      <c r="G51" s="125"/>
    </row>
    <row r="52" spans="1:12" ht="14.5" x14ac:dyDescent="0.25">
      <c r="A52" s="10" t="s">
        <v>44</v>
      </c>
      <c r="B52" s="126" t="s">
        <v>45</v>
      </c>
      <c r="C52" s="126"/>
      <c r="D52" s="126"/>
      <c r="E52" s="126"/>
      <c r="F52" s="126"/>
      <c r="G52" s="126"/>
    </row>
    <row r="53" spans="1:12" ht="14.5" thickBot="1" x14ac:dyDescent="0.3">
      <c r="A53" s="9"/>
      <c r="B53" s="127"/>
      <c r="C53" s="127"/>
      <c r="D53" s="127"/>
      <c r="E53" s="127"/>
      <c r="F53" s="127"/>
      <c r="G53" s="127"/>
    </row>
    <row r="54" spans="1:12" x14ac:dyDescent="0.25">
      <c r="A54" s="23">
        <v>1</v>
      </c>
      <c r="B54" s="129" t="s">
        <v>80</v>
      </c>
      <c r="C54" s="129"/>
      <c r="D54" s="129"/>
      <c r="E54" s="129"/>
      <c r="F54" s="129"/>
      <c r="G54" s="6">
        <f>2750+1500+3500</f>
        <v>7750</v>
      </c>
      <c r="L54" s="95"/>
    </row>
    <row r="55" spans="1:12" x14ac:dyDescent="0.25">
      <c r="A55" s="25">
        <v>2</v>
      </c>
      <c r="B55" s="132" t="s">
        <v>81</v>
      </c>
      <c r="C55" s="132"/>
      <c r="D55" s="132"/>
      <c r="E55" s="132"/>
      <c r="F55" s="132"/>
      <c r="G55" s="7">
        <f>1100+3000</f>
        <v>4100</v>
      </c>
      <c r="L55" s="95"/>
    </row>
    <row r="56" spans="1:12" x14ac:dyDescent="0.25">
      <c r="A56" s="23">
        <v>3</v>
      </c>
      <c r="B56" s="129" t="s">
        <v>46</v>
      </c>
      <c r="C56" s="129"/>
      <c r="D56" s="129"/>
      <c r="E56" s="129"/>
      <c r="F56" s="129"/>
      <c r="G56" s="5">
        <v>1200</v>
      </c>
      <c r="L56" s="95"/>
    </row>
    <row r="57" spans="1:12" x14ac:dyDescent="0.25">
      <c r="A57" s="25">
        <v>4</v>
      </c>
      <c r="B57" s="132" t="s">
        <v>79</v>
      </c>
      <c r="C57" s="132"/>
      <c r="D57" s="132"/>
      <c r="E57" s="132"/>
      <c r="F57" s="132"/>
      <c r="G57" s="7">
        <v>2350</v>
      </c>
      <c r="L57" s="95"/>
    </row>
    <row r="58" spans="1:12" x14ac:dyDescent="0.25">
      <c r="A58" s="23">
        <v>5</v>
      </c>
      <c r="B58" s="129" t="s">
        <v>48</v>
      </c>
      <c r="C58" s="129"/>
      <c r="D58" s="129"/>
      <c r="E58" s="129"/>
      <c r="F58" s="129"/>
      <c r="G58" s="5">
        <v>200</v>
      </c>
      <c r="L58" s="95"/>
    </row>
    <row r="59" spans="1:12" ht="14.5" thickBot="1" x14ac:dyDescent="0.3">
      <c r="A59" s="9"/>
      <c r="B59" s="158" t="s">
        <v>49</v>
      </c>
      <c r="C59" s="158"/>
      <c r="D59" s="158"/>
      <c r="E59" s="158"/>
      <c r="F59" s="158"/>
      <c r="G59" s="3">
        <f>SUM(G54:G58)</f>
        <v>15600</v>
      </c>
    </row>
    <row r="61" spans="1:12" x14ac:dyDescent="0.25">
      <c r="L61" s="95"/>
    </row>
    <row r="62" spans="1:12" x14ac:dyDescent="0.25">
      <c r="B62" s="132"/>
      <c r="C62" s="132"/>
      <c r="D62" s="132"/>
      <c r="E62" s="132"/>
      <c r="F62" s="132"/>
      <c r="G62" s="132"/>
    </row>
    <row r="63" spans="1:12" ht="14.5" x14ac:dyDescent="0.25">
      <c r="A63" s="156" t="s">
        <v>94</v>
      </c>
      <c r="B63" s="156"/>
      <c r="C63" s="156"/>
      <c r="D63" s="156"/>
      <c r="E63" s="156"/>
      <c r="F63" s="156"/>
      <c r="G63" s="156"/>
      <c r="H63" s="156"/>
    </row>
    <row r="64" spans="1:12"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5" thickBot="1" x14ac:dyDescent="0.3">
      <c r="A67" s="10" t="s">
        <v>23</v>
      </c>
      <c r="B67" s="126" t="s">
        <v>105</v>
      </c>
      <c r="C67" s="126"/>
      <c r="D67" s="126"/>
      <c r="E67" s="126"/>
      <c r="F67" s="126"/>
      <c r="G67" s="126"/>
    </row>
    <row r="68" spans="1:8" ht="14" x14ac:dyDescent="0.25">
      <c r="A68" s="11"/>
      <c r="B68" s="269" t="s">
        <v>102</v>
      </c>
      <c r="C68" s="269"/>
      <c r="D68" s="141"/>
      <c r="E68" s="141"/>
      <c r="F68" s="23"/>
      <c r="G68" s="94" t="s">
        <v>192</v>
      </c>
      <c r="H68" s="6">
        <v>0</v>
      </c>
    </row>
    <row r="69" spans="1:8" ht="14" x14ac:dyDescent="0.25">
      <c r="A69" s="11"/>
      <c r="B69" s="132" t="s">
        <v>52</v>
      </c>
      <c r="C69" s="132"/>
      <c r="D69" s="142"/>
      <c r="E69" s="142"/>
      <c r="F69" s="25"/>
      <c r="G69" s="25" t="s">
        <v>195</v>
      </c>
      <c r="H69" s="7">
        <v>5000</v>
      </c>
    </row>
    <row r="70" spans="1:8" ht="14.5" thickBot="1" x14ac:dyDescent="0.3">
      <c r="A70" s="11"/>
      <c r="B70" s="158" t="s">
        <v>53</v>
      </c>
      <c r="C70" s="158"/>
      <c r="D70" s="158"/>
      <c r="E70" s="158"/>
      <c r="F70" s="158"/>
      <c r="G70" s="159"/>
      <c r="H70" s="3">
        <f>SUM(H68:H69)</f>
        <v>5000</v>
      </c>
    </row>
    <row r="71" spans="1:8" ht="14" x14ac:dyDescent="0.25">
      <c r="A71" s="11"/>
      <c r="B71" s="125"/>
      <c r="C71" s="125"/>
      <c r="D71" s="125"/>
      <c r="E71" s="125"/>
      <c r="F71" s="125"/>
      <c r="G71" s="125"/>
    </row>
    <row r="72" spans="1:8" ht="14.5" x14ac:dyDescent="0.25">
      <c r="A72" s="10" t="s">
        <v>32</v>
      </c>
      <c r="B72" s="126" t="s">
        <v>106</v>
      </c>
      <c r="C72" s="126"/>
      <c r="D72" s="126"/>
      <c r="E72" s="126"/>
      <c r="F72" s="126"/>
      <c r="G72" s="126"/>
    </row>
    <row r="73" spans="1:8" ht="14.5" thickBot="1" x14ac:dyDescent="0.3">
      <c r="A73" s="9"/>
      <c r="B73" s="125"/>
      <c r="C73" s="125"/>
      <c r="D73" s="125"/>
      <c r="E73" s="125"/>
      <c r="F73" s="125"/>
      <c r="G73" s="125"/>
    </row>
    <row r="74" spans="1:8" ht="14" x14ac:dyDescent="0.25">
      <c r="A74" s="9"/>
      <c r="B74" s="140" t="s">
        <v>76</v>
      </c>
      <c r="C74" s="140"/>
      <c r="D74" s="140"/>
      <c r="E74" s="140"/>
      <c r="F74" s="23"/>
      <c r="G74" s="23" t="s">
        <v>195</v>
      </c>
      <c r="H74" s="6">
        <v>15000</v>
      </c>
    </row>
    <row r="75" spans="1:8" ht="14" x14ac:dyDescent="0.25">
      <c r="A75" s="9"/>
      <c r="B75" s="146" t="s">
        <v>66</v>
      </c>
      <c r="C75" s="146"/>
      <c r="D75" s="146"/>
      <c r="E75" s="146"/>
      <c r="F75" s="25"/>
      <c r="G75" s="25" t="s">
        <v>195</v>
      </c>
      <c r="H75" s="7">
        <v>5000</v>
      </c>
    </row>
    <row r="76" spans="1:8" ht="14" x14ac:dyDescent="0.25">
      <c r="A76" s="9"/>
      <c r="B76" s="140" t="s">
        <v>67</v>
      </c>
      <c r="C76" s="140"/>
      <c r="D76" s="140"/>
      <c r="E76" s="140"/>
      <c r="F76" s="23"/>
      <c r="G76" s="23" t="s">
        <v>195</v>
      </c>
      <c r="H76" s="5">
        <v>2500</v>
      </c>
    </row>
    <row r="77" spans="1:8" ht="14" x14ac:dyDescent="0.25">
      <c r="A77" s="9"/>
      <c r="B77" s="146" t="s">
        <v>69</v>
      </c>
      <c r="C77" s="146"/>
      <c r="D77" s="146"/>
      <c r="E77" s="146"/>
      <c r="F77" s="25"/>
      <c r="G77" s="25" t="s">
        <v>195</v>
      </c>
      <c r="H77" s="7">
        <v>2500</v>
      </c>
    </row>
    <row r="78" spans="1:8" ht="14" x14ac:dyDescent="0.25">
      <c r="A78" s="9"/>
      <c r="B78" s="140" t="s">
        <v>70</v>
      </c>
      <c r="C78" s="140"/>
      <c r="D78" s="140"/>
      <c r="E78" s="140"/>
      <c r="F78" s="23"/>
      <c r="G78" s="23" t="s">
        <v>196</v>
      </c>
      <c r="H78" s="5">
        <v>15000</v>
      </c>
    </row>
    <row r="79" spans="1:8" ht="14" x14ac:dyDescent="0.25">
      <c r="A79" s="9"/>
      <c r="B79" s="146" t="s">
        <v>72</v>
      </c>
      <c r="C79" s="146"/>
      <c r="D79" s="146"/>
      <c r="E79" s="146"/>
      <c r="F79" s="25"/>
      <c r="G79" s="25" t="s">
        <v>195</v>
      </c>
      <c r="H79" s="7">
        <v>6000</v>
      </c>
    </row>
    <row r="80" spans="1:8" ht="14" x14ac:dyDescent="0.25">
      <c r="A80" s="9"/>
      <c r="B80" s="270" t="s">
        <v>74</v>
      </c>
      <c r="C80" s="270"/>
      <c r="D80" s="270"/>
      <c r="E80" s="270"/>
      <c r="F80" s="97"/>
      <c r="G80" s="97" t="s">
        <v>197</v>
      </c>
      <c r="H80" s="36">
        <v>13000</v>
      </c>
    </row>
    <row r="81" spans="1:8" ht="14" x14ac:dyDescent="0.25">
      <c r="A81" s="9"/>
      <c r="B81" s="146" t="s">
        <v>75</v>
      </c>
      <c r="C81" s="146"/>
      <c r="D81" s="146"/>
      <c r="E81" s="146"/>
      <c r="F81" s="25"/>
      <c r="G81" s="25" t="s">
        <v>192</v>
      </c>
      <c r="H81" s="7">
        <v>0</v>
      </c>
    </row>
    <row r="82" spans="1:8" ht="14.5" thickBot="1" x14ac:dyDescent="0.3">
      <c r="A82" s="9"/>
      <c r="B82" s="158" t="s">
        <v>54</v>
      </c>
      <c r="C82" s="158"/>
      <c r="D82" s="158"/>
      <c r="E82" s="158"/>
      <c r="F82" s="158"/>
      <c r="G82" s="159"/>
      <c r="H82" s="3">
        <f>SUM(H74:H81)</f>
        <v>59000</v>
      </c>
    </row>
    <row r="83" spans="1:8" ht="36.75" customHeight="1" thickBot="1" x14ac:dyDescent="0.3">
      <c r="A83" s="9"/>
      <c r="B83" s="125"/>
      <c r="C83" s="125"/>
      <c r="D83" s="125"/>
      <c r="E83" s="125"/>
      <c r="F83" s="125"/>
      <c r="G83" s="28"/>
    </row>
    <row r="84" spans="1:8" ht="15" thickBot="1" x14ac:dyDescent="0.3">
      <c r="A84" s="10" t="s">
        <v>44</v>
      </c>
      <c r="B84" s="126" t="s">
        <v>55</v>
      </c>
      <c r="C84" s="126"/>
      <c r="D84" s="126"/>
      <c r="E84" s="126"/>
      <c r="F84" s="126"/>
      <c r="H84" s="29">
        <f>17600+2000+3500</f>
        <v>23100</v>
      </c>
    </row>
    <row r="85" spans="1:8" ht="14.5" thickBot="1" x14ac:dyDescent="0.3">
      <c r="A85" s="11"/>
      <c r="B85" s="125"/>
      <c r="C85" s="125"/>
      <c r="D85" s="125"/>
      <c r="E85" s="125"/>
      <c r="F85" s="125"/>
      <c r="H85" s="28"/>
    </row>
    <row r="86" spans="1:8" ht="15" thickBot="1" x14ac:dyDescent="0.3">
      <c r="A86" s="10" t="s">
        <v>56</v>
      </c>
      <c r="B86" s="126" t="s">
        <v>57</v>
      </c>
      <c r="C86" s="126"/>
      <c r="D86" s="126"/>
      <c r="E86" s="126"/>
      <c r="F86" s="126"/>
      <c r="H86" s="29">
        <v>10000</v>
      </c>
    </row>
    <row r="87" spans="1:8" ht="14.5" thickBot="1" x14ac:dyDescent="0.3">
      <c r="A87" s="9"/>
      <c r="B87" s="125"/>
      <c r="C87" s="125"/>
      <c r="D87" s="125"/>
      <c r="E87" s="125"/>
      <c r="F87" s="125"/>
      <c r="H87" s="9"/>
    </row>
    <row r="88" spans="1:8" ht="14.5" thickBot="1" x14ac:dyDescent="0.3">
      <c r="A88" s="9"/>
      <c r="B88" s="139" t="s">
        <v>95</v>
      </c>
      <c r="C88" s="139"/>
      <c r="D88" s="139"/>
      <c r="E88" s="139"/>
      <c r="F88" s="139"/>
      <c r="H88" s="29">
        <f>SUM(H65,H70,H82,H84,H86)</f>
        <v>106100</v>
      </c>
    </row>
    <row r="89" spans="1:8" ht="14.5" thickBot="1" x14ac:dyDescent="0.3">
      <c r="A89" s="9"/>
      <c r="B89" s="139" t="s">
        <v>96</v>
      </c>
      <c r="C89" s="139"/>
      <c r="D89" s="139"/>
      <c r="E89" s="139"/>
      <c r="G89" s="29">
        <f>SUM(G28,G39,G50,G59)</f>
        <v>152173.57449999999</v>
      </c>
    </row>
    <row r="90" spans="1:8" ht="14" x14ac:dyDescent="0.25">
      <c r="A90" s="9"/>
      <c r="B90" s="9"/>
      <c r="C90" s="9"/>
      <c r="D90" s="9"/>
      <c r="E90" s="9"/>
      <c r="F90" s="9"/>
      <c r="G90" s="9"/>
    </row>
    <row r="91" spans="1:8" ht="14" x14ac:dyDescent="0.25">
      <c r="A91" s="9"/>
      <c r="E91" s="15"/>
      <c r="F91" s="9"/>
      <c r="G91" s="30"/>
    </row>
    <row r="92" spans="1:8" x14ac:dyDescent="0.25">
      <c r="F92" s="31"/>
    </row>
    <row r="95" spans="1:8" x14ac:dyDescent="0.25">
      <c r="G95" s="32"/>
    </row>
  </sheetData>
  <sheetProtection selectLockedCells="1"/>
  <mergeCells count="87">
    <mergeCell ref="B6:G6"/>
    <mergeCell ref="A1:H1"/>
    <mergeCell ref="B2:G2"/>
    <mergeCell ref="A3:H3"/>
    <mergeCell ref="B4:G4"/>
    <mergeCell ref="B5:G5"/>
    <mergeCell ref="B16:D16"/>
    <mergeCell ref="B7:D7"/>
    <mergeCell ref="B8:D8"/>
    <mergeCell ref="F8:F10"/>
    <mergeCell ref="G8:G10"/>
    <mergeCell ref="B9:D9"/>
    <mergeCell ref="B10:D10"/>
    <mergeCell ref="B11:D11"/>
    <mergeCell ref="B12:D12"/>
    <mergeCell ref="B13:D13"/>
    <mergeCell ref="B14:D14"/>
    <mergeCell ref="B15:D15"/>
    <mergeCell ref="B31:G31"/>
    <mergeCell ref="B17:D17"/>
    <mergeCell ref="B18:D18"/>
    <mergeCell ref="B19:D19"/>
    <mergeCell ref="B20:D20"/>
    <mergeCell ref="B21:D21"/>
    <mergeCell ref="B23:F23"/>
    <mergeCell ref="B24:F24"/>
    <mergeCell ref="B25:F25"/>
    <mergeCell ref="B26:F26"/>
    <mergeCell ref="B27:F27"/>
    <mergeCell ref="B28:F28"/>
    <mergeCell ref="B44:F44"/>
    <mergeCell ref="B32:G32"/>
    <mergeCell ref="B33:D33"/>
    <mergeCell ref="B34:D34"/>
    <mergeCell ref="B36:D36"/>
    <mergeCell ref="B37:F37"/>
    <mergeCell ref="B38:F38"/>
    <mergeCell ref="B39:F39"/>
    <mergeCell ref="B40:G40"/>
    <mergeCell ref="B41:G41"/>
    <mergeCell ref="B42:G42"/>
    <mergeCell ref="B43:F43"/>
    <mergeCell ref="B56:F56"/>
    <mergeCell ref="B45:F45"/>
    <mergeCell ref="B46:F46"/>
    <mergeCell ref="B47:F47"/>
    <mergeCell ref="B48:F48"/>
    <mergeCell ref="B49:F49"/>
    <mergeCell ref="B50:F50"/>
    <mergeCell ref="B51:G51"/>
    <mergeCell ref="B52:G52"/>
    <mergeCell ref="B53:G53"/>
    <mergeCell ref="B54:F54"/>
    <mergeCell ref="B55:F55"/>
    <mergeCell ref="B69:C69"/>
    <mergeCell ref="D69:E69"/>
    <mergeCell ref="B57:F57"/>
    <mergeCell ref="B58:F58"/>
    <mergeCell ref="B59:F59"/>
    <mergeCell ref="B62:G62"/>
    <mergeCell ref="A63:H63"/>
    <mergeCell ref="B64:G64"/>
    <mergeCell ref="B65:F65"/>
    <mergeCell ref="B66:G66"/>
    <mergeCell ref="B67:G67"/>
    <mergeCell ref="B68:C68"/>
    <mergeCell ref="D68:E68"/>
    <mergeCell ref="B70:G70"/>
    <mergeCell ref="B71:G71"/>
    <mergeCell ref="B72:G72"/>
    <mergeCell ref="B73:G73"/>
    <mergeCell ref="B74:E74"/>
    <mergeCell ref="B75:E75"/>
    <mergeCell ref="B76:E76"/>
    <mergeCell ref="B77:E77"/>
    <mergeCell ref="B78:E78"/>
    <mergeCell ref="B79:E79"/>
    <mergeCell ref="B86:F86"/>
    <mergeCell ref="B87:F87"/>
    <mergeCell ref="B88:F88"/>
    <mergeCell ref="B89:E89"/>
    <mergeCell ref="B80:E80"/>
    <mergeCell ref="B81:E81"/>
    <mergeCell ref="B82:G82"/>
    <mergeCell ref="B83:F83"/>
    <mergeCell ref="B84:F84"/>
    <mergeCell ref="B85:F85"/>
  </mergeCells>
  <pageMargins left="0.59055118110236227" right="0.59055118110236227" top="0.98425196850393704" bottom="0.78740157480314965" header="0.51181102362204722" footer="0.51181102362204722"/>
  <pageSetup paperSize="9" scale="83" fitToHeight="0" orientation="portrait" horizontalDpi="4294967295" r:id="rId1"/>
  <headerFooter alignWithMargins="0"/>
  <rowBreaks count="1" manualBreakCount="1">
    <brk id="6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57EB2-B5C4-49DE-B7EF-4A4FE181F160}">
  <sheetPr>
    <pageSetUpPr fitToPage="1"/>
  </sheetPr>
  <dimension ref="A1:L95"/>
  <sheetViews>
    <sheetView topLeftCell="A56" zoomScale="115" zoomScaleNormal="115" workbookViewId="0">
      <selection activeCell="G84" sqref="G84"/>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9" width="11.54296875" style="8"/>
    <col min="10" max="10" width="15.1796875" style="8" bestFit="1" customWidth="1"/>
    <col min="11" max="11" width="11.54296875" style="8"/>
    <col min="12" max="12" width="14.7265625" style="8" bestFit="1" customWidth="1"/>
    <col min="13"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12" x14ac:dyDescent="0.25">
      <c r="A33" s="23">
        <v>1</v>
      </c>
      <c r="B33" s="129" t="s">
        <v>104</v>
      </c>
      <c r="C33" s="129"/>
      <c r="D33" s="129"/>
      <c r="E33" s="24"/>
      <c r="F33" s="24"/>
      <c r="G33" s="4">
        <v>16000</v>
      </c>
      <c r="L33" s="95"/>
    </row>
    <row r="34" spans="1:12" x14ac:dyDescent="0.25">
      <c r="A34" s="25">
        <v>2</v>
      </c>
      <c r="B34" s="132" t="s">
        <v>26</v>
      </c>
      <c r="C34" s="132"/>
      <c r="D34" s="132"/>
      <c r="E34" s="26"/>
      <c r="F34" s="26"/>
      <c r="G34" s="1">
        <v>1250</v>
      </c>
      <c r="L34" s="95"/>
    </row>
    <row r="35" spans="1:12" x14ac:dyDescent="0.25">
      <c r="A35" s="23">
        <v>3</v>
      </c>
      <c r="B35" s="13" t="s">
        <v>27</v>
      </c>
      <c r="C35" s="13"/>
      <c r="D35" s="13"/>
      <c r="E35" s="24"/>
      <c r="F35" s="24"/>
      <c r="G35" s="2">
        <v>6100</v>
      </c>
      <c r="L35" s="95"/>
    </row>
    <row r="36" spans="1:12" x14ac:dyDescent="0.25">
      <c r="A36" s="25">
        <v>4</v>
      </c>
      <c r="B36" s="132" t="s">
        <v>28</v>
      </c>
      <c r="C36" s="132"/>
      <c r="D36" s="132"/>
      <c r="E36" s="26"/>
      <c r="F36" s="26"/>
      <c r="G36" s="1">
        <v>5250</v>
      </c>
      <c r="L36" s="95"/>
    </row>
    <row r="37" spans="1:12" x14ac:dyDescent="0.25">
      <c r="A37" s="23">
        <v>5</v>
      </c>
      <c r="B37" s="129" t="s">
        <v>29</v>
      </c>
      <c r="C37" s="129"/>
      <c r="D37" s="129"/>
      <c r="E37" s="129"/>
      <c r="F37" s="129"/>
      <c r="G37" s="2">
        <v>2450</v>
      </c>
      <c r="L37" s="95"/>
    </row>
    <row r="38" spans="1:12" x14ac:dyDescent="0.25">
      <c r="A38" s="25">
        <v>6</v>
      </c>
      <c r="B38" s="132" t="s">
        <v>30</v>
      </c>
      <c r="C38" s="132"/>
      <c r="D38" s="132"/>
      <c r="E38" s="132"/>
      <c r="F38" s="132"/>
      <c r="G38" s="1">
        <v>500</v>
      </c>
      <c r="L38" s="95"/>
    </row>
    <row r="39" spans="1:12" ht="14.5" thickBot="1" x14ac:dyDescent="0.3">
      <c r="A39" s="9"/>
      <c r="B39" s="158" t="s">
        <v>31</v>
      </c>
      <c r="C39" s="158"/>
      <c r="D39" s="158"/>
      <c r="E39" s="158"/>
      <c r="F39" s="158"/>
      <c r="G39" s="3">
        <f>SUM(G33:G38)</f>
        <v>31550</v>
      </c>
    </row>
    <row r="40" spans="1:12" ht="36" customHeight="1" x14ac:dyDescent="0.25">
      <c r="A40" s="9"/>
      <c r="B40" s="125"/>
      <c r="C40" s="125"/>
      <c r="D40" s="125"/>
      <c r="E40" s="125"/>
      <c r="F40" s="125"/>
      <c r="G40" s="125"/>
    </row>
    <row r="41" spans="1:12" ht="14.5" x14ac:dyDescent="0.25">
      <c r="A41" s="10" t="s">
        <v>32</v>
      </c>
      <c r="B41" s="126" t="s">
        <v>33</v>
      </c>
      <c r="C41" s="126"/>
      <c r="D41" s="126"/>
      <c r="E41" s="126"/>
      <c r="F41" s="126"/>
      <c r="G41" s="126"/>
    </row>
    <row r="42" spans="1:12" ht="14.5" thickBot="1" x14ac:dyDescent="0.3">
      <c r="A42" s="9"/>
      <c r="B42" s="125"/>
      <c r="C42" s="125"/>
      <c r="D42" s="125"/>
      <c r="E42" s="125"/>
      <c r="F42" s="125"/>
      <c r="G42" s="125"/>
    </row>
    <row r="43" spans="1:12" x14ac:dyDescent="0.25">
      <c r="A43" s="23">
        <v>1</v>
      </c>
      <c r="B43" s="129" t="s">
        <v>34</v>
      </c>
      <c r="C43" s="129"/>
      <c r="D43" s="129"/>
      <c r="E43" s="129"/>
      <c r="F43" s="129"/>
      <c r="G43" s="6">
        <v>6200</v>
      </c>
      <c r="L43" s="95"/>
    </row>
    <row r="44" spans="1:12" x14ac:dyDescent="0.25">
      <c r="A44" s="25">
        <v>2</v>
      </c>
      <c r="B44" s="132" t="s">
        <v>35</v>
      </c>
      <c r="C44" s="132"/>
      <c r="D44" s="132"/>
      <c r="E44" s="132"/>
      <c r="F44" s="132"/>
      <c r="G44" s="7">
        <v>500</v>
      </c>
      <c r="L44" s="95"/>
    </row>
    <row r="45" spans="1:12" x14ac:dyDescent="0.25">
      <c r="A45" s="23">
        <v>3</v>
      </c>
      <c r="B45" s="129" t="s">
        <v>97</v>
      </c>
      <c r="C45" s="129"/>
      <c r="D45" s="129"/>
      <c r="E45" s="129"/>
      <c r="F45" s="129"/>
      <c r="G45" s="5">
        <v>2800</v>
      </c>
      <c r="L45" s="95"/>
    </row>
    <row r="46" spans="1:12" x14ac:dyDescent="0.25">
      <c r="A46" s="25">
        <v>4</v>
      </c>
      <c r="B46" s="132" t="s">
        <v>39</v>
      </c>
      <c r="C46" s="132"/>
      <c r="D46" s="132"/>
      <c r="E46" s="132"/>
      <c r="F46" s="132"/>
      <c r="G46" s="7">
        <f>+H65*0.12</f>
        <v>1080</v>
      </c>
      <c r="L46" s="95"/>
    </row>
    <row r="47" spans="1:12" x14ac:dyDescent="0.25">
      <c r="A47" s="23">
        <v>5</v>
      </c>
      <c r="B47" s="129" t="s">
        <v>60</v>
      </c>
      <c r="C47" s="129"/>
      <c r="D47" s="129"/>
      <c r="E47" s="129"/>
      <c r="F47" s="129"/>
      <c r="G47" s="5">
        <f>400+100+3150+(6*240)+(3*150)+17600</f>
        <v>23140</v>
      </c>
      <c r="L47" s="95"/>
    </row>
    <row r="48" spans="1:12" x14ac:dyDescent="0.25">
      <c r="A48" s="25">
        <v>6</v>
      </c>
      <c r="B48" s="132" t="s">
        <v>41</v>
      </c>
      <c r="C48" s="132"/>
      <c r="D48" s="132"/>
      <c r="E48" s="132"/>
      <c r="F48" s="132"/>
      <c r="G48" s="7">
        <v>2000</v>
      </c>
      <c r="L48" s="95"/>
    </row>
    <row r="49" spans="1:12" x14ac:dyDescent="0.25">
      <c r="A49" s="23">
        <v>7</v>
      </c>
      <c r="B49" s="129" t="s">
        <v>42</v>
      </c>
      <c r="C49" s="129"/>
      <c r="D49" s="129"/>
      <c r="E49" s="129"/>
      <c r="F49" s="129"/>
      <c r="G49" s="5">
        <v>500</v>
      </c>
      <c r="L49" s="95"/>
    </row>
    <row r="50" spans="1:12" ht="14.5" thickBot="1" x14ac:dyDescent="0.3">
      <c r="A50" s="9"/>
      <c r="B50" s="158" t="s">
        <v>43</v>
      </c>
      <c r="C50" s="158"/>
      <c r="D50" s="158"/>
      <c r="E50" s="158"/>
      <c r="F50" s="158"/>
      <c r="G50" s="3">
        <f>SUM(G43:G49)</f>
        <v>36220</v>
      </c>
    </row>
    <row r="51" spans="1:12" ht="15" customHeight="1" x14ac:dyDescent="0.25">
      <c r="A51" s="9"/>
      <c r="B51" s="125"/>
      <c r="C51" s="125"/>
      <c r="D51" s="125"/>
      <c r="E51" s="125"/>
      <c r="F51" s="125"/>
      <c r="G51" s="125"/>
    </row>
    <row r="52" spans="1:12" ht="14.5" x14ac:dyDescent="0.25">
      <c r="A52" s="10" t="s">
        <v>44</v>
      </c>
      <c r="B52" s="126" t="s">
        <v>45</v>
      </c>
      <c r="C52" s="126"/>
      <c r="D52" s="126"/>
      <c r="E52" s="126"/>
      <c r="F52" s="126"/>
      <c r="G52" s="126"/>
    </row>
    <row r="53" spans="1:12" ht="14.5" thickBot="1" x14ac:dyDescent="0.3">
      <c r="A53" s="9"/>
      <c r="B53" s="127"/>
      <c r="C53" s="127"/>
      <c r="D53" s="127"/>
      <c r="E53" s="127"/>
      <c r="F53" s="127"/>
      <c r="G53" s="127"/>
    </row>
    <row r="54" spans="1:12" x14ac:dyDescent="0.25">
      <c r="A54" s="23">
        <v>1</v>
      </c>
      <c r="B54" s="129" t="s">
        <v>80</v>
      </c>
      <c r="C54" s="129"/>
      <c r="D54" s="129"/>
      <c r="E54" s="129"/>
      <c r="F54" s="129"/>
      <c r="G54" s="6">
        <f>2750+1500+3500</f>
        <v>7750</v>
      </c>
      <c r="L54" s="95"/>
    </row>
    <row r="55" spans="1:12" x14ac:dyDescent="0.25">
      <c r="A55" s="25">
        <v>2</v>
      </c>
      <c r="B55" s="132" t="s">
        <v>81</v>
      </c>
      <c r="C55" s="132"/>
      <c r="D55" s="132"/>
      <c r="E55" s="132"/>
      <c r="F55" s="132"/>
      <c r="G55" s="7">
        <f>1100+3000</f>
        <v>4100</v>
      </c>
      <c r="L55" s="95"/>
    </row>
    <row r="56" spans="1:12" x14ac:dyDescent="0.25">
      <c r="A56" s="23">
        <v>3</v>
      </c>
      <c r="B56" s="129" t="s">
        <v>46</v>
      </c>
      <c r="C56" s="129"/>
      <c r="D56" s="129"/>
      <c r="E56" s="129"/>
      <c r="F56" s="129"/>
      <c r="G56" s="5">
        <v>1200</v>
      </c>
      <c r="L56" s="95"/>
    </row>
    <row r="57" spans="1:12" x14ac:dyDescent="0.25">
      <c r="A57" s="25">
        <v>4</v>
      </c>
      <c r="B57" s="132" t="s">
        <v>79</v>
      </c>
      <c r="C57" s="132"/>
      <c r="D57" s="132"/>
      <c r="E57" s="132"/>
      <c r="F57" s="132"/>
      <c r="G57" s="7">
        <v>2350</v>
      </c>
      <c r="L57" s="95"/>
    </row>
    <row r="58" spans="1:12" x14ac:dyDescent="0.25">
      <c r="A58" s="23">
        <v>5</v>
      </c>
      <c r="B58" s="129" t="s">
        <v>48</v>
      </c>
      <c r="C58" s="129"/>
      <c r="D58" s="129"/>
      <c r="E58" s="129"/>
      <c r="F58" s="129"/>
      <c r="G58" s="5">
        <v>200</v>
      </c>
      <c r="L58" s="95"/>
    </row>
    <row r="59" spans="1:12" ht="14.5" thickBot="1" x14ac:dyDescent="0.3">
      <c r="A59" s="9"/>
      <c r="B59" s="158" t="s">
        <v>49</v>
      </c>
      <c r="C59" s="158"/>
      <c r="D59" s="158"/>
      <c r="E59" s="158"/>
      <c r="F59" s="158"/>
      <c r="G59" s="3">
        <f>SUM(G54:G58)</f>
        <v>15600</v>
      </c>
    </row>
    <row r="61" spans="1:12" x14ac:dyDescent="0.25">
      <c r="L61" s="95"/>
    </row>
    <row r="62" spans="1:12" x14ac:dyDescent="0.25">
      <c r="B62" s="132"/>
      <c r="C62" s="132"/>
      <c r="D62" s="132"/>
      <c r="E62" s="132"/>
      <c r="F62" s="132"/>
      <c r="G62" s="132"/>
    </row>
    <row r="63" spans="1:12" ht="14.5" x14ac:dyDescent="0.25">
      <c r="A63" s="156" t="s">
        <v>94</v>
      </c>
      <c r="B63" s="156"/>
      <c r="C63" s="156"/>
      <c r="D63" s="156"/>
      <c r="E63" s="156"/>
      <c r="F63" s="156"/>
      <c r="G63" s="156"/>
      <c r="H63" s="156"/>
    </row>
    <row r="64" spans="1:12"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5" thickBot="1" x14ac:dyDescent="0.3">
      <c r="A67" s="10" t="s">
        <v>23</v>
      </c>
      <c r="B67" s="126" t="s">
        <v>105</v>
      </c>
      <c r="C67" s="126"/>
      <c r="D67" s="126"/>
      <c r="E67" s="126"/>
      <c r="F67" s="126"/>
      <c r="G67" s="126"/>
    </row>
    <row r="68" spans="1:8" ht="14" x14ac:dyDescent="0.25">
      <c r="A68" s="11"/>
      <c r="B68" s="269" t="s">
        <v>102</v>
      </c>
      <c r="C68" s="269"/>
      <c r="D68" s="141"/>
      <c r="E68" s="141"/>
      <c r="F68" s="23"/>
      <c r="G68" s="94" t="s">
        <v>192</v>
      </c>
      <c r="H68" s="6">
        <v>0</v>
      </c>
    </row>
    <row r="69" spans="1:8" ht="14" x14ac:dyDescent="0.25">
      <c r="A69" s="11"/>
      <c r="B69" s="132" t="s">
        <v>52</v>
      </c>
      <c r="C69" s="132"/>
      <c r="D69" s="142"/>
      <c r="E69" s="142"/>
      <c r="F69" s="25"/>
      <c r="G69" s="25" t="s">
        <v>195</v>
      </c>
      <c r="H69" s="7">
        <v>5000</v>
      </c>
    </row>
    <row r="70" spans="1:8" ht="14.5" thickBot="1" x14ac:dyDescent="0.3">
      <c r="A70" s="11"/>
      <c r="B70" s="158" t="s">
        <v>53</v>
      </c>
      <c r="C70" s="158"/>
      <c r="D70" s="158"/>
      <c r="E70" s="158"/>
      <c r="F70" s="158"/>
      <c r="G70" s="159"/>
      <c r="H70" s="3">
        <f>SUM(H68:H69)</f>
        <v>5000</v>
      </c>
    </row>
    <row r="71" spans="1:8" ht="14" x14ac:dyDescent="0.25">
      <c r="A71" s="11"/>
      <c r="B71" s="125"/>
      <c r="C71" s="125"/>
      <c r="D71" s="125"/>
      <c r="E71" s="125"/>
      <c r="F71" s="125"/>
      <c r="G71" s="125"/>
    </row>
    <row r="72" spans="1:8" ht="14.5" x14ac:dyDescent="0.25">
      <c r="A72" s="10" t="s">
        <v>32</v>
      </c>
      <c r="B72" s="126" t="s">
        <v>106</v>
      </c>
      <c r="C72" s="126"/>
      <c r="D72" s="126"/>
      <c r="E72" s="126"/>
      <c r="F72" s="126"/>
      <c r="G72" s="126"/>
    </row>
    <row r="73" spans="1:8" ht="14.5" thickBot="1" x14ac:dyDescent="0.3">
      <c r="A73" s="9"/>
      <c r="B73" s="125"/>
      <c r="C73" s="125"/>
      <c r="D73" s="125"/>
      <c r="E73" s="125"/>
      <c r="F73" s="125"/>
      <c r="G73" s="125"/>
    </row>
    <row r="74" spans="1:8" ht="14" x14ac:dyDescent="0.25">
      <c r="A74" s="9"/>
      <c r="B74" s="140" t="s">
        <v>76</v>
      </c>
      <c r="C74" s="140"/>
      <c r="D74" s="140"/>
      <c r="E74" s="140"/>
      <c r="F74" s="23"/>
      <c r="G74" s="23" t="s">
        <v>195</v>
      </c>
      <c r="H74" s="6">
        <v>15000</v>
      </c>
    </row>
    <row r="75" spans="1:8" ht="14" x14ac:dyDescent="0.25">
      <c r="A75" s="9"/>
      <c r="B75" s="146" t="s">
        <v>66</v>
      </c>
      <c r="C75" s="146"/>
      <c r="D75" s="146"/>
      <c r="E75" s="146"/>
      <c r="F75" s="25"/>
      <c r="G75" s="25" t="s">
        <v>195</v>
      </c>
      <c r="H75" s="7">
        <v>5000</v>
      </c>
    </row>
    <row r="76" spans="1:8" ht="14" x14ac:dyDescent="0.25">
      <c r="A76" s="9"/>
      <c r="B76" s="140" t="s">
        <v>67</v>
      </c>
      <c r="C76" s="140"/>
      <c r="D76" s="140"/>
      <c r="E76" s="140"/>
      <c r="F76" s="23"/>
      <c r="G76" s="23" t="s">
        <v>195</v>
      </c>
      <c r="H76" s="5">
        <v>2500</v>
      </c>
    </row>
    <row r="77" spans="1:8" ht="14" x14ac:dyDescent="0.25">
      <c r="A77" s="9"/>
      <c r="B77" s="146" t="s">
        <v>69</v>
      </c>
      <c r="C77" s="146"/>
      <c r="D77" s="146"/>
      <c r="E77" s="146"/>
      <c r="F77" s="25"/>
      <c r="G77" s="25" t="s">
        <v>195</v>
      </c>
      <c r="H77" s="7">
        <v>2500</v>
      </c>
    </row>
    <row r="78" spans="1:8" ht="14" x14ac:dyDescent="0.25">
      <c r="A78" s="9"/>
      <c r="B78" s="140" t="s">
        <v>218</v>
      </c>
      <c r="C78" s="140"/>
      <c r="D78" s="140"/>
      <c r="E78" s="140"/>
      <c r="F78" s="23"/>
      <c r="G78" s="97" t="s">
        <v>197</v>
      </c>
      <c r="H78" s="5">
        <v>15000</v>
      </c>
    </row>
    <row r="79" spans="1:8" ht="14" x14ac:dyDescent="0.25">
      <c r="A79" s="9"/>
      <c r="B79" s="146" t="s">
        <v>72</v>
      </c>
      <c r="C79" s="146"/>
      <c r="D79" s="146"/>
      <c r="E79" s="146"/>
      <c r="F79" s="25"/>
      <c r="G79" s="25" t="s">
        <v>195</v>
      </c>
      <c r="H79" s="7">
        <v>6000</v>
      </c>
    </row>
    <row r="80" spans="1:8" ht="14" x14ac:dyDescent="0.25">
      <c r="A80" s="9"/>
      <c r="B80" s="140" t="s">
        <v>74</v>
      </c>
      <c r="C80" s="140"/>
      <c r="D80" s="140"/>
      <c r="E80" s="140"/>
      <c r="F80" s="23"/>
      <c r="G80" s="23" t="s">
        <v>196</v>
      </c>
      <c r="H80" s="5">
        <v>13000</v>
      </c>
    </row>
    <row r="81" spans="1:8" ht="14" x14ac:dyDescent="0.25">
      <c r="A81" s="9"/>
      <c r="B81" s="146" t="s">
        <v>75</v>
      </c>
      <c r="C81" s="146"/>
      <c r="D81" s="146"/>
      <c r="E81" s="146"/>
      <c r="F81" s="25"/>
      <c r="G81" s="25" t="s">
        <v>196</v>
      </c>
      <c r="H81" s="7">
        <v>15000</v>
      </c>
    </row>
    <row r="82" spans="1:8" ht="14.5" thickBot="1" x14ac:dyDescent="0.3">
      <c r="A82" s="9"/>
      <c r="B82" s="158" t="s">
        <v>54</v>
      </c>
      <c r="C82" s="158"/>
      <c r="D82" s="158"/>
      <c r="E82" s="158"/>
      <c r="F82" s="158"/>
      <c r="G82" s="159"/>
      <c r="H82" s="3">
        <f>SUM(H74:H81)</f>
        <v>74000</v>
      </c>
    </row>
    <row r="83" spans="1:8" ht="36.75" customHeight="1" thickBot="1" x14ac:dyDescent="0.3">
      <c r="A83" s="9"/>
      <c r="B83" s="125"/>
      <c r="C83" s="125"/>
      <c r="D83" s="125"/>
      <c r="E83" s="125"/>
      <c r="F83" s="125"/>
      <c r="G83" s="28"/>
    </row>
    <row r="84" spans="1:8" ht="15" thickBot="1" x14ac:dyDescent="0.3">
      <c r="A84" s="10" t="s">
        <v>44</v>
      </c>
      <c r="B84" s="126" t="s">
        <v>55</v>
      </c>
      <c r="C84" s="126"/>
      <c r="D84" s="126"/>
      <c r="E84" s="126"/>
      <c r="F84" s="126"/>
      <c r="H84" s="29">
        <f>17600+2000+3500</f>
        <v>23100</v>
      </c>
    </row>
    <row r="85" spans="1:8" ht="14.5" thickBot="1" x14ac:dyDescent="0.3">
      <c r="A85" s="11"/>
      <c r="B85" s="125"/>
      <c r="C85" s="125"/>
      <c r="D85" s="125"/>
      <c r="E85" s="125"/>
      <c r="F85" s="125"/>
      <c r="H85" s="28"/>
    </row>
    <row r="86" spans="1:8" ht="15" thickBot="1" x14ac:dyDescent="0.3">
      <c r="A86" s="10" t="s">
        <v>56</v>
      </c>
      <c r="B86" s="126" t="s">
        <v>57</v>
      </c>
      <c r="C86" s="126"/>
      <c r="D86" s="126"/>
      <c r="E86" s="126"/>
      <c r="F86" s="126"/>
      <c r="H86" s="29">
        <v>10000</v>
      </c>
    </row>
    <row r="87" spans="1:8" ht="14.5" thickBot="1" x14ac:dyDescent="0.3">
      <c r="A87" s="9"/>
      <c r="B87" s="125"/>
      <c r="C87" s="125"/>
      <c r="D87" s="125"/>
      <c r="E87" s="125"/>
      <c r="F87" s="125"/>
      <c r="H87" s="9"/>
    </row>
    <row r="88" spans="1:8" ht="14.5" thickBot="1" x14ac:dyDescent="0.3">
      <c r="A88" s="9"/>
      <c r="B88" s="139" t="s">
        <v>95</v>
      </c>
      <c r="C88" s="139"/>
      <c r="D88" s="139"/>
      <c r="E88" s="139"/>
      <c r="F88" s="139"/>
      <c r="H88" s="29">
        <f>SUM(H65,H70,H82,H84,H86)</f>
        <v>121100</v>
      </c>
    </row>
    <row r="89" spans="1:8" ht="14.5" thickBot="1" x14ac:dyDescent="0.3">
      <c r="A89" s="9"/>
      <c r="B89" s="139" t="s">
        <v>96</v>
      </c>
      <c r="C89" s="139"/>
      <c r="D89" s="139"/>
      <c r="E89" s="139"/>
      <c r="G89" s="29">
        <f>SUM(G28,G39,G50,G59)</f>
        <v>152173.57449999999</v>
      </c>
    </row>
    <row r="90" spans="1:8" ht="14" x14ac:dyDescent="0.25">
      <c r="A90" s="9"/>
      <c r="B90" s="9"/>
      <c r="C90" s="9"/>
      <c r="D90" s="9"/>
      <c r="E90" s="9"/>
      <c r="F90" s="9"/>
      <c r="G90" s="9"/>
    </row>
    <row r="91" spans="1:8" ht="14" x14ac:dyDescent="0.25">
      <c r="A91" s="9"/>
      <c r="E91" s="15"/>
      <c r="F91" s="9"/>
      <c r="G91" s="30"/>
    </row>
    <row r="92" spans="1:8" x14ac:dyDescent="0.25">
      <c r="F92" s="31"/>
    </row>
    <row r="95" spans="1:8" x14ac:dyDescent="0.25">
      <c r="G95" s="32"/>
    </row>
  </sheetData>
  <sheetProtection selectLockedCells="1"/>
  <mergeCells count="87">
    <mergeCell ref="B88:F88"/>
    <mergeCell ref="B89:E89"/>
    <mergeCell ref="B82:G82"/>
    <mergeCell ref="B83:F83"/>
    <mergeCell ref="B84:F84"/>
    <mergeCell ref="B85:F85"/>
    <mergeCell ref="B86:F86"/>
    <mergeCell ref="B87:F87"/>
    <mergeCell ref="B81:E81"/>
    <mergeCell ref="B70:G70"/>
    <mergeCell ref="B71:G71"/>
    <mergeCell ref="B72:G72"/>
    <mergeCell ref="B73:G73"/>
    <mergeCell ref="B74:E74"/>
    <mergeCell ref="B75:E75"/>
    <mergeCell ref="B76:E76"/>
    <mergeCell ref="B77:E77"/>
    <mergeCell ref="B78:E78"/>
    <mergeCell ref="B79:E79"/>
    <mergeCell ref="B80:E80"/>
    <mergeCell ref="B69:C69"/>
    <mergeCell ref="D69:E69"/>
    <mergeCell ref="B57:F57"/>
    <mergeCell ref="B58:F58"/>
    <mergeCell ref="B59:F59"/>
    <mergeCell ref="B62:G62"/>
    <mergeCell ref="A63:H63"/>
    <mergeCell ref="B64:G64"/>
    <mergeCell ref="B65:F65"/>
    <mergeCell ref="B66:G66"/>
    <mergeCell ref="B67:G67"/>
    <mergeCell ref="B68:C68"/>
    <mergeCell ref="D68:E68"/>
    <mergeCell ref="B56:F56"/>
    <mergeCell ref="B45:F45"/>
    <mergeCell ref="B46:F46"/>
    <mergeCell ref="B47:F47"/>
    <mergeCell ref="B48:F48"/>
    <mergeCell ref="B49:F49"/>
    <mergeCell ref="B50:F50"/>
    <mergeCell ref="B51:G51"/>
    <mergeCell ref="B52:G52"/>
    <mergeCell ref="B53:G53"/>
    <mergeCell ref="B54:F54"/>
    <mergeCell ref="B55:F55"/>
    <mergeCell ref="B44:F44"/>
    <mergeCell ref="B32:G32"/>
    <mergeCell ref="B33:D33"/>
    <mergeCell ref="B34:D34"/>
    <mergeCell ref="B36:D36"/>
    <mergeCell ref="B37:F37"/>
    <mergeCell ref="B38:F38"/>
    <mergeCell ref="B39:F39"/>
    <mergeCell ref="B40:G40"/>
    <mergeCell ref="B41:G41"/>
    <mergeCell ref="B42:G42"/>
    <mergeCell ref="B43:F43"/>
    <mergeCell ref="B31:G31"/>
    <mergeCell ref="B17:D17"/>
    <mergeCell ref="B18:D18"/>
    <mergeCell ref="B19:D19"/>
    <mergeCell ref="B20:D20"/>
    <mergeCell ref="B21:D21"/>
    <mergeCell ref="B23:F23"/>
    <mergeCell ref="B24:F24"/>
    <mergeCell ref="B25:F25"/>
    <mergeCell ref="B26:F26"/>
    <mergeCell ref="B27:F27"/>
    <mergeCell ref="B28:F28"/>
    <mergeCell ref="B16:D16"/>
    <mergeCell ref="B7:D7"/>
    <mergeCell ref="B8:D8"/>
    <mergeCell ref="F8:F10"/>
    <mergeCell ref="G8:G10"/>
    <mergeCell ref="B9:D9"/>
    <mergeCell ref="B10:D10"/>
    <mergeCell ref="B11:D11"/>
    <mergeCell ref="B12:D12"/>
    <mergeCell ref="B13:D13"/>
    <mergeCell ref="B14:D14"/>
    <mergeCell ref="B15:D15"/>
    <mergeCell ref="B6:G6"/>
    <mergeCell ref="A1:H1"/>
    <mergeCell ref="B2:G2"/>
    <mergeCell ref="A3:H3"/>
    <mergeCell ref="B4:G4"/>
    <mergeCell ref="B5:G5"/>
  </mergeCells>
  <pageMargins left="0.59055118110236227" right="0.59055118110236227" top="0.98425196850393704" bottom="0.78740157480314965" header="0.51181102362204722" footer="0.51181102362204722"/>
  <pageSetup paperSize="9" scale="83" fitToHeight="0" orientation="portrait" r:id="rId1"/>
  <headerFooter alignWithMargins="0"/>
  <rowBreaks count="1" manualBreakCount="1">
    <brk id="61"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7184C-22AC-4F76-8005-6737E45BA90E}">
  <sheetPr>
    <pageSetUpPr fitToPage="1"/>
  </sheetPr>
  <dimension ref="A1:H97"/>
  <sheetViews>
    <sheetView topLeftCell="A61" zoomScale="115" zoomScaleNormal="115" workbookViewId="0">
      <selection activeCell="G83" sqref="G83"/>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7" x14ac:dyDescent="0.25">
      <c r="A33" s="23">
        <v>1</v>
      </c>
      <c r="B33" s="129" t="s">
        <v>104</v>
      </c>
      <c r="C33" s="129"/>
      <c r="D33" s="129"/>
      <c r="E33" s="24"/>
      <c r="F33" s="24"/>
      <c r="G33" s="4">
        <v>16000</v>
      </c>
    </row>
    <row r="34" spans="1:7" x14ac:dyDescent="0.25">
      <c r="A34" s="25">
        <v>2</v>
      </c>
      <c r="B34" s="132" t="s">
        <v>26</v>
      </c>
      <c r="C34" s="132"/>
      <c r="D34" s="132"/>
      <c r="E34" s="26"/>
      <c r="F34" s="26"/>
      <c r="G34" s="1">
        <v>1250</v>
      </c>
    </row>
    <row r="35" spans="1:7" x14ac:dyDescent="0.25">
      <c r="A35" s="23">
        <v>3</v>
      </c>
      <c r="B35" s="13" t="s">
        <v>27</v>
      </c>
      <c r="C35" s="13"/>
      <c r="D35" s="13"/>
      <c r="E35" s="24"/>
      <c r="F35" s="24"/>
      <c r="G35" s="2">
        <v>6100</v>
      </c>
    </row>
    <row r="36" spans="1:7" x14ac:dyDescent="0.25">
      <c r="A36" s="25">
        <v>4</v>
      </c>
      <c r="B36" s="132" t="s">
        <v>28</v>
      </c>
      <c r="C36" s="132"/>
      <c r="D36" s="132"/>
      <c r="E36" s="26"/>
      <c r="F36" s="26"/>
      <c r="G36" s="1">
        <v>5250</v>
      </c>
    </row>
    <row r="37" spans="1:7" x14ac:dyDescent="0.25">
      <c r="A37" s="23">
        <v>5</v>
      </c>
      <c r="B37" s="129" t="s">
        <v>29</v>
      </c>
      <c r="C37" s="129"/>
      <c r="D37" s="129"/>
      <c r="E37" s="129"/>
      <c r="F37" s="129"/>
      <c r="G37" s="2">
        <v>2450</v>
      </c>
    </row>
    <row r="38" spans="1:7" x14ac:dyDescent="0.25">
      <c r="A38" s="25">
        <v>6</v>
      </c>
      <c r="B38" s="132" t="s">
        <v>30</v>
      </c>
      <c r="C38" s="132"/>
      <c r="D38" s="132"/>
      <c r="E38" s="132"/>
      <c r="F38" s="132"/>
      <c r="G38" s="1">
        <v>500</v>
      </c>
    </row>
    <row r="39" spans="1:7" ht="14.5" thickBot="1" x14ac:dyDescent="0.3">
      <c r="A39" s="9"/>
      <c r="B39" s="158" t="s">
        <v>31</v>
      </c>
      <c r="C39" s="158"/>
      <c r="D39" s="158"/>
      <c r="E39" s="158"/>
      <c r="F39" s="158"/>
      <c r="G39" s="3">
        <f>SUM(G33:G38)</f>
        <v>31550</v>
      </c>
    </row>
    <row r="40" spans="1:7" ht="36" customHeight="1" x14ac:dyDescent="0.25">
      <c r="A40" s="9"/>
      <c r="B40" s="125"/>
      <c r="C40" s="125"/>
      <c r="D40" s="125"/>
      <c r="E40" s="125"/>
      <c r="F40" s="125"/>
      <c r="G40" s="125"/>
    </row>
    <row r="41" spans="1:7" ht="14.5" x14ac:dyDescent="0.25">
      <c r="A41" s="10" t="s">
        <v>32</v>
      </c>
      <c r="B41" s="126" t="s">
        <v>33</v>
      </c>
      <c r="C41" s="126"/>
      <c r="D41" s="126"/>
      <c r="E41" s="126"/>
      <c r="F41" s="126"/>
      <c r="G41" s="126"/>
    </row>
    <row r="42" spans="1:7" ht="14.5" thickBot="1" x14ac:dyDescent="0.3">
      <c r="A42" s="9"/>
      <c r="B42" s="125"/>
      <c r="C42" s="125"/>
      <c r="D42" s="125"/>
      <c r="E42" s="125"/>
      <c r="F42" s="125"/>
      <c r="G42" s="125"/>
    </row>
    <row r="43" spans="1:7" x14ac:dyDescent="0.25">
      <c r="A43" s="23">
        <v>1</v>
      </c>
      <c r="B43" s="129" t="s">
        <v>34</v>
      </c>
      <c r="C43" s="129"/>
      <c r="D43" s="129"/>
      <c r="E43" s="129"/>
      <c r="F43" s="129"/>
      <c r="G43" s="6">
        <v>6200</v>
      </c>
    </row>
    <row r="44" spans="1:7" x14ac:dyDescent="0.25">
      <c r="A44" s="25">
        <v>2</v>
      </c>
      <c r="B44" s="132" t="s">
        <v>35</v>
      </c>
      <c r="C44" s="132"/>
      <c r="D44" s="132"/>
      <c r="E44" s="132"/>
      <c r="F44" s="132"/>
      <c r="G44" s="7">
        <v>500</v>
      </c>
    </row>
    <row r="45" spans="1:7" x14ac:dyDescent="0.25">
      <c r="A45" s="23">
        <v>3</v>
      </c>
      <c r="B45" s="129" t="s">
        <v>97</v>
      </c>
      <c r="C45" s="129"/>
      <c r="D45" s="129"/>
      <c r="E45" s="129"/>
      <c r="F45" s="129"/>
      <c r="G45" s="5">
        <v>2800</v>
      </c>
    </row>
    <row r="46" spans="1:7" x14ac:dyDescent="0.25">
      <c r="A46" s="25">
        <v>4</v>
      </c>
      <c r="B46" s="132" t="s">
        <v>39</v>
      </c>
      <c r="C46" s="132"/>
      <c r="D46" s="132"/>
      <c r="E46" s="132"/>
      <c r="F46" s="132"/>
      <c r="G46" s="7">
        <f>+H65*0.12</f>
        <v>1080</v>
      </c>
    </row>
    <row r="47" spans="1:7" x14ac:dyDescent="0.25">
      <c r="A47" s="23">
        <v>5</v>
      </c>
      <c r="B47" s="129" t="s">
        <v>60</v>
      </c>
      <c r="C47" s="129"/>
      <c r="D47" s="129"/>
      <c r="E47" s="129"/>
      <c r="F47" s="129"/>
      <c r="G47" s="5">
        <f>400+100+3150+(6*240)+(3*150)+17600</f>
        <v>23140</v>
      </c>
    </row>
    <row r="48" spans="1:7" x14ac:dyDescent="0.25">
      <c r="A48" s="25">
        <v>6</v>
      </c>
      <c r="B48" s="132" t="s">
        <v>41</v>
      </c>
      <c r="C48" s="132"/>
      <c r="D48" s="132"/>
      <c r="E48" s="132"/>
      <c r="F48" s="132"/>
      <c r="G48" s="7">
        <v>2000</v>
      </c>
    </row>
    <row r="49" spans="1:8" x14ac:dyDescent="0.25">
      <c r="A49" s="23">
        <v>7</v>
      </c>
      <c r="B49" s="129" t="s">
        <v>42</v>
      </c>
      <c r="C49" s="129"/>
      <c r="D49" s="129"/>
      <c r="E49" s="129"/>
      <c r="F49" s="129"/>
      <c r="G49" s="5">
        <v>500</v>
      </c>
    </row>
    <row r="50" spans="1:8" ht="14.5" thickBot="1" x14ac:dyDescent="0.3">
      <c r="A50" s="9"/>
      <c r="B50" s="158" t="s">
        <v>43</v>
      </c>
      <c r="C50" s="158"/>
      <c r="D50" s="158"/>
      <c r="E50" s="158"/>
      <c r="F50" s="158"/>
      <c r="G50" s="3">
        <f>SUM(G43:G49)</f>
        <v>36220</v>
      </c>
    </row>
    <row r="51" spans="1:8" ht="15" customHeight="1" x14ac:dyDescent="0.25">
      <c r="A51" s="9"/>
      <c r="B51" s="125"/>
      <c r="C51" s="125"/>
      <c r="D51" s="125"/>
      <c r="E51" s="125"/>
      <c r="F51" s="125"/>
      <c r="G51" s="125"/>
    </row>
    <row r="52" spans="1:8" ht="14.5" x14ac:dyDescent="0.25">
      <c r="A52" s="10" t="s">
        <v>44</v>
      </c>
      <c r="B52" s="126" t="s">
        <v>45</v>
      </c>
      <c r="C52" s="126"/>
      <c r="D52" s="126"/>
      <c r="E52" s="126"/>
      <c r="F52" s="126"/>
      <c r="G52" s="126"/>
    </row>
    <row r="53" spans="1:8" ht="14.5" thickBot="1" x14ac:dyDescent="0.3">
      <c r="A53" s="9"/>
      <c r="B53" s="127"/>
      <c r="C53" s="127"/>
      <c r="D53" s="127"/>
      <c r="E53" s="127"/>
      <c r="F53" s="127"/>
      <c r="G53" s="127"/>
    </row>
    <row r="54" spans="1:8" x14ac:dyDescent="0.25">
      <c r="A54" s="23">
        <v>1</v>
      </c>
      <c r="B54" s="129" t="s">
        <v>80</v>
      </c>
      <c r="C54" s="129"/>
      <c r="D54" s="129"/>
      <c r="E54" s="129"/>
      <c r="F54" s="129"/>
      <c r="G54" s="6">
        <f>2750+1500+3500</f>
        <v>7750</v>
      </c>
    </row>
    <row r="55" spans="1:8" x14ac:dyDescent="0.25">
      <c r="A55" s="25">
        <v>2</v>
      </c>
      <c r="B55" s="132" t="s">
        <v>81</v>
      </c>
      <c r="C55" s="132"/>
      <c r="D55" s="132"/>
      <c r="E55" s="132"/>
      <c r="F55" s="132"/>
      <c r="G55" s="7">
        <f>1100+3000</f>
        <v>4100</v>
      </c>
    </row>
    <row r="56" spans="1:8" x14ac:dyDescent="0.25">
      <c r="A56" s="23">
        <v>3</v>
      </c>
      <c r="B56" s="129" t="s">
        <v>46</v>
      </c>
      <c r="C56" s="129"/>
      <c r="D56" s="129"/>
      <c r="E56" s="129"/>
      <c r="F56" s="129"/>
      <c r="G56" s="5">
        <v>1200</v>
      </c>
    </row>
    <row r="57" spans="1:8" x14ac:dyDescent="0.25">
      <c r="A57" s="25">
        <v>4</v>
      </c>
      <c r="B57" s="132" t="s">
        <v>79</v>
      </c>
      <c r="C57" s="132"/>
      <c r="D57" s="132"/>
      <c r="E57" s="132"/>
      <c r="F57" s="132"/>
      <c r="G57" s="7">
        <v>2350</v>
      </c>
    </row>
    <row r="58" spans="1:8" x14ac:dyDescent="0.25">
      <c r="A58" s="23">
        <v>5</v>
      </c>
      <c r="B58" s="129" t="s">
        <v>48</v>
      </c>
      <c r="C58" s="129"/>
      <c r="D58" s="129"/>
      <c r="E58" s="129"/>
      <c r="F58" s="129"/>
      <c r="G58" s="5">
        <v>200</v>
      </c>
    </row>
    <row r="59" spans="1:8" ht="14.5" thickBot="1" x14ac:dyDescent="0.3">
      <c r="A59" s="9"/>
      <c r="B59" s="158" t="s">
        <v>49</v>
      </c>
      <c r="C59" s="158"/>
      <c r="D59" s="158"/>
      <c r="E59" s="158"/>
      <c r="F59" s="158"/>
      <c r="G59" s="3">
        <f>SUM(G54:G58)</f>
        <v>15600</v>
      </c>
    </row>
    <row r="62" spans="1:8" x14ac:dyDescent="0.25">
      <c r="B62" s="132"/>
      <c r="C62" s="132"/>
      <c r="D62" s="132"/>
      <c r="E62" s="132"/>
      <c r="F62" s="132"/>
      <c r="G62" s="132"/>
    </row>
    <row r="63" spans="1:8" ht="14.5" x14ac:dyDescent="0.25">
      <c r="A63" s="156" t="s">
        <v>94</v>
      </c>
      <c r="B63" s="156"/>
      <c r="C63" s="156"/>
      <c r="D63" s="156"/>
      <c r="E63" s="156"/>
      <c r="F63" s="156"/>
      <c r="G63" s="156"/>
      <c r="H63" s="156"/>
    </row>
    <row r="64" spans="1:8"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4.5" x14ac:dyDescent="0.25">
      <c r="A67" s="10" t="s">
        <v>23</v>
      </c>
      <c r="B67" s="126" t="s">
        <v>105</v>
      </c>
      <c r="C67" s="126"/>
      <c r="D67" s="126"/>
      <c r="E67" s="126"/>
      <c r="F67" s="126"/>
      <c r="G67" s="126"/>
    </row>
    <row r="68" spans="1:8" ht="14" x14ac:dyDescent="0.25">
      <c r="A68" s="11"/>
      <c r="B68" s="132" t="s">
        <v>52</v>
      </c>
      <c r="C68" s="132"/>
      <c r="D68" s="142"/>
      <c r="E68" s="142"/>
      <c r="F68" s="25"/>
      <c r="G68" s="25" t="s">
        <v>194</v>
      </c>
      <c r="H68" s="7">
        <v>5000</v>
      </c>
    </row>
    <row r="69" spans="1:8" ht="14.5" thickBot="1" x14ac:dyDescent="0.3">
      <c r="A69" s="11"/>
      <c r="B69" s="158" t="s">
        <v>53</v>
      </c>
      <c r="C69" s="158"/>
      <c r="D69" s="158"/>
      <c r="E69" s="158"/>
      <c r="F69" s="158"/>
      <c r="G69" s="159"/>
      <c r="H69" s="3">
        <f>SUM(H68:H68)</f>
        <v>5000</v>
      </c>
    </row>
    <row r="70" spans="1:8" ht="14" x14ac:dyDescent="0.25">
      <c r="A70" s="11"/>
      <c r="B70" s="125"/>
      <c r="C70" s="125"/>
      <c r="D70" s="125"/>
      <c r="E70" s="125"/>
      <c r="F70" s="125"/>
      <c r="G70" s="125"/>
    </row>
    <row r="71" spans="1:8" ht="14.5" x14ac:dyDescent="0.25">
      <c r="A71" s="10" t="s">
        <v>32</v>
      </c>
      <c r="B71" s="126" t="s">
        <v>106</v>
      </c>
      <c r="C71" s="126"/>
      <c r="D71" s="126"/>
      <c r="E71" s="126"/>
      <c r="F71" s="126"/>
      <c r="G71" s="126"/>
    </row>
    <row r="72" spans="1:8" ht="14.5" thickBot="1" x14ac:dyDescent="0.3">
      <c r="A72" s="9"/>
      <c r="B72" s="125"/>
      <c r="C72" s="125"/>
      <c r="D72" s="125"/>
      <c r="E72" s="125"/>
      <c r="F72" s="125"/>
      <c r="G72" s="125"/>
    </row>
    <row r="73" spans="1:8" ht="14" x14ac:dyDescent="0.25">
      <c r="A73" s="9"/>
      <c r="B73" s="140" t="s">
        <v>76</v>
      </c>
      <c r="C73" s="140"/>
      <c r="D73" s="140"/>
      <c r="E73" s="140"/>
      <c r="F73" s="23"/>
      <c r="G73" s="23" t="s">
        <v>194</v>
      </c>
      <c r="H73" s="6">
        <v>15000</v>
      </c>
    </row>
    <row r="74" spans="1:8" ht="14" x14ac:dyDescent="0.25">
      <c r="A74" s="9"/>
      <c r="B74" s="146" t="s">
        <v>66</v>
      </c>
      <c r="C74" s="146"/>
      <c r="D74" s="146"/>
      <c r="E74" s="146"/>
      <c r="F74" s="25"/>
      <c r="G74" s="25" t="s">
        <v>194</v>
      </c>
      <c r="H74" s="7">
        <v>5000</v>
      </c>
    </row>
    <row r="75" spans="1:8" ht="14" x14ac:dyDescent="0.25">
      <c r="A75" s="9"/>
      <c r="B75" s="140" t="s">
        <v>67</v>
      </c>
      <c r="C75" s="140"/>
      <c r="D75" s="140"/>
      <c r="E75" s="140"/>
      <c r="F75" s="23"/>
      <c r="G75" s="23" t="s">
        <v>194</v>
      </c>
      <c r="H75" s="5">
        <v>2500</v>
      </c>
    </row>
    <row r="76" spans="1:8" ht="14" x14ac:dyDescent="0.25">
      <c r="A76" s="9"/>
      <c r="B76" s="146" t="s">
        <v>69</v>
      </c>
      <c r="C76" s="146"/>
      <c r="D76" s="146"/>
      <c r="E76" s="146"/>
      <c r="F76" s="25"/>
      <c r="G76" s="25" t="s">
        <v>194</v>
      </c>
      <c r="H76" s="7">
        <v>2500</v>
      </c>
    </row>
    <row r="77" spans="1:8" ht="14" x14ac:dyDescent="0.25">
      <c r="A77" s="9"/>
      <c r="B77" s="140" t="s">
        <v>70</v>
      </c>
      <c r="C77" s="140"/>
      <c r="D77" s="140"/>
      <c r="E77" s="140"/>
      <c r="F77" s="23"/>
      <c r="G77" s="23" t="s">
        <v>196</v>
      </c>
      <c r="H77" s="5">
        <v>15000</v>
      </c>
    </row>
    <row r="78" spans="1:8" ht="14" x14ac:dyDescent="0.25">
      <c r="A78" s="9"/>
      <c r="B78" s="146" t="s">
        <v>72</v>
      </c>
      <c r="C78" s="146"/>
      <c r="D78" s="146"/>
      <c r="E78" s="146"/>
      <c r="F78" s="25"/>
      <c r="G78" s="25" t="s">
        <v>194</v>
      </c>
      <c r="H78" s="7">
        <v>6000</v>
      </c>
    </row>
    <row r="79" spans="1:8" ht="14" x14ac:dyDescent="0.25">
      <c r="A79" s="9"/>
      <c r="B79" s="140" t="s">
        <v>219</v>
      </c>
      <c r="C79" s="140"/>
      <c r="D79" s="140"/>
      <c r="E79" s="140"/>
      <c r="F79" s="23"/>
      <c r="G79" s="23" t="s">
        <v>196</v>
      </c>
      <c r="H79" s="5">
        <v>7000</v>
      </c>
    </row>
    <row r="80" spans="1:8" ht="14" x14ac:dyDescent="0.25">
      <c r="A80" s="9"/>
      <c r="B80" s="271" t="s">
        <v>77</v>
      </c>
      <c r="C80" s="271"/>
      <c r="D80" s="271"/>
      <c r="E80" s="271"/>
      <c r="F80" s="98"/>
      <c r="G80" s="98" t="s">
        <v>192</v>
      </c>
      <c r="H80" s="99">
        <v>0</v>
      </c>
    </row>
    <row r="81" spans="1:8" ht="14" x14ac:dyDescent="0.25">
      <c r="A81" s="9"/>
      <c r="B81" s="140" t="s">
        <v>74</v>
      </c>
      <c r="C81" s="140"/>
      <c r="D81" s="140"/>
      <c r="E81" s="140"/>
      <c r="F81" s="23"/>
      <c r="G81" s="23" t="s">
        <v>196</v>
      </c>
      <c r="H81" s="5">
        <v>15000</v>
      </c>
    </row>
    <row r="82" spans="1:8" ht="14" x14ac:dyDescent="0.25">
      <c r="A82" s="9"/>
      <c r="B82" s="146" t="s">
        <v>75</v>
      </c>
      <c r="C82" s="146"/>
      <c r="D82" s="146"/>
      <c r="E82" s="146"/>
      <c r="F82" s="25"/>
      <c r="G82" s="25" t="s">
        <v>197</v>
      </c>
      <c r="H82" s="7">
        <v>15000</v>
      </c>
    </row>
    <row r="83" spans="1:8" ht="14" x14ac:dyDescent="0.25">
      <c r="A83" s="9"/>
      <c r="B83" s="140" t="s">
        <v>220</v>
      </c>
      <c r="C83" s="140"/>
      <c r="D83" s="140"/>
      <c r="E83" s="140"/>
      <c r="F83" s="23"/>
      <c r="G83" s="23" t="s">
        <v>196</v>
      </c>
      <c r="H83" s="5">
        <v>10000</v>
      </c>
    </row>
    <row r="84" spans="1:8" ht="14.5" thickBot="1" x14ac:dyDescent="0.3">
      <c r="A84" s="9"/>
      <c r="B84" s="158" t="s">
        <v>54</v>
      </c>
      <c r="C84" s="158"/>
      <c r="D84" s="158"/>
      <c r="E84" s="158"/>
      <c r="F84" s="158"/>
      <c r="G84" s="159"/>
      <c r="H84" s="3">
        <f>SUM(H73:H82)</f>
        <v>83000</v>
      </c>
    </row>
    <row r="85" spans="1:8" ht="36.75" customHeight="1" thickBot="1" x14ac:dyDescent="0.3">
      <c r="A85" s="9"/>
      <c r="B85" s="125"/>
      <c r="C85" s="125"/>
      <c r="D85" s="125"/>
      <c r="E85" s="125"/>
      <c r="F85" s="125"/>
      <c r="G85" s="28"/>
    </row>
    <row r="86" spans="1:8" ht="15" thickBot="1" x14ac:dyDescent="0.3">
      <c r="A86" s="10" t="s">
        <v>44</v>
      </c>
      <c r="B86" s="126" t="s">
        <v>55</v>
      </c>
      <c r="C86" s="126"/>
      <c r="D86" s="126"/>
      <c r="E86" s="126"/>
      <c r="F86" s="126"/>
      <c r="H86" s="29">
        <f>17600+2000+3500</f>
        <v>23100</v>
      </c>
    </row>
    <row r="87" spans="1:8" ht="14.5" thickBot="1" x14ac:dyDescent="0.3">
      <c r="A87" s="11"/>
      <c r="B87" s="125"/>
      <c r="C87" s="125"/>
      <c r="D87" s="125"/>
      <c r="E87" s="125"/>
      <c r="F87" s="125"/>
      <c r="H87" s="28"/>
    </row>
    <row r="88" spans="1:8" ht="15" thickBot="1" x14ac:dyDescent="0.3">
      <c r="A88" s="10" t="s">
        <v>56</v>
      </c>
      <c r="B88" s="126" t="s">
        <v>57</v>
      </c>
      <c r="C88" s="126"/>
      <c r="D88" s="126"/>
      <c r="E88" s="126"/>
      <c r="F88" s="126"/>
      <c r="H88" s="29">
        <v>30000</v>
      </c>
    </row>
    <row r="89" spans="1:8" ht="14.5" thickBot="1" x14ac:dyDescent="0.3">
      <c r="A89" s="9"/>
      <c r="B89" s="125"/>
      <c r="C89" s="125"/>
      <c r="D89" s="125"/>
      <c r="E89" s="125"/>
      <c r="F89" s="125"/>
      <c r="H89" s="9"/>
    </row>
    <row r="90" spans="1:8" ht="14.5" thickBot="1" x14ac:dyDescent="0.3">
      <c r="A90" s="9"/>
      <c r="B90" s="139" t="s">
        <v>95</v>
      </c>
      <c r="C90" s="139"/>
      <c r="D90" s="139"/>
      <c r="E90" s="139"/>
      <c r="F90" s="139"/>
      <c r="H90" s="29">
        <f>SUM(H65,H69,H84,H86,H88)</f>
        <v>150100</v>
      </c>
    </row>
    <row r="91" spans="1:8" ht="14.5" thickBot="1" x14ac:dyDescent="0.3">
      <c r="A91" s="9"/>
      <c r="B91" s="139" t="s">
        <v>96</v>
      </c>
      <c r="C91" s="139"/>
      <c r="D91" s="139"/>
      <c r="E91" s="139"/>
      <c r="G91" s="29">
        <f>SUM(G28,G39,G50,G59)</f>
        <v>152173.57449999999</v>
      </c>
    </row>
    <row r="92" spans="1:8" ht="14" x14ac:dyDescent="0.25">
      <c r="A92" s="9"/>
      <c r="B92" s="9"/>
      <c r="C92" s="9"/>
      <c r="D92" s="9"/>
      <c r="E92" s="9"/>
      <c r="F92" s="9"/>
      <c r="G92" s="9"/>
    </row>
    <row r="93" spans="1:8" ht="14" x14ac:dyDescent="0.25">
      <c r="A93" s="9"/>
      <c r="E93" s="15"/>
      <c r="F93" s="9"/>
      <c r="G93" s="30"/>
    </row>
    <row r="94" spans="1:8" x14ac:dyDescent="0.25">
      <c r="F94" s="31"/>
    </row>
    <row r="97" spans="7:7" x14ac:dyDescent="0.25">
      <c r="G97" s="32"/>
    </row>
  </sheetData>
  <sheetProtection selectLockedCells="1"/>
  <mergeCells count="88">
    <mergeCell ref="B6:G6"/>
    <mergeCell ref="A1:H1"/>
    <mergeCell ref="B2:G2"/>
    <mergeCell ref="A3:H3"/>
    <mergeCell ref="B4:G4"/>
    <mergeCell ref="B5:G5"/>
    <mergeCell ref="B7:D7"/>
    <mergeCell ref="B8:D8"/>
    <mergeCell ref="F8:F10"/>
    <mergeCell ref="G8:G10"/>
    <mergeCell ref="B9:D9"/>
    <mergeCell ref="B10:D10"/>
    <mergeCell ref="B23:F23"/>
    <mergeCell ref="B11:D11"/>
    <mergeCell ref="B12:D12"/>
    <mergeCell ref="B13:D13"/>
    <mergeCell ref="B14:D14"/>
    <mergeCell ref="B15:D15"/>
    <mergeCell ref="B16:D16"/>
    <mergeCell ref="B17:D17"/>
    <mergeCell ref="B18:D18"/>
    <mergeCell ref="B19:D19"/>
    <mergeCell ref="B20:D20"/>
    <mergeCell ref="B21:D21"/>
    <mergeCell ref="B38:F38"/>
    <mergeCell ref="B24:F24"/>
    <mergeCell ref="B25:F25"/>
    <mergeCell ref="B26:F26"/>
    <mergeCell ref="B27:F27"/>
    <mergeCell ref="B28:F28"/>
    <mergeCell ref="B31:G31"/>
    <mergeCell ref="B32:G32"/>
    <mergeCell ref="B33:D33"/>
    <mergeCell ref="B34:D34"/>
    <mergeCell ref="B36:D36"/>
    <mergeCell ref="B37:F37"/>
    <mergeCell ref="B50:F50"/>
    <mergeCell ref="B39:F39"/>
    <mergeCell ref="B40:G40"/>
    <mergeCell ref="B41:G41"/>
    <mergeCell ref="B42:G42"/>
    <mergeCell ref="B43:F43"/>
    <mergeCell ref="B44:F44"/>
    <mergeCell ref="B45:F45"/>
    <mergeCell ref="B46:F46"/>
    <mergeCell ref="B47:F47"/>
    <mergeCell ref="B48:F48"/>
    <mergeCell ref="B49:F49"/>
    <mergeCell ref="B64:G64"/>
    <mergeCell ref="B51:G51"/>
    <mergeCell ref="B52:G52"/>
    <mergeCell ref="B53:G53"/>
    <mergeCell ref="B54:F54"/>
    <mergeCell ref="B55:F55"/>
    <mergeCell ref="B56:F56"/>
    <mergeCell ref="B57:F57"/>
    <mergeCell ref="B58:F58"/>
    <mergeCell ref="B59:F59"/>
    <mergeCell ref="B62:G62"/>
    <mergeCell ref="A63:H63"/>
    <mergeCell ref="B65:F65"/>
    <mergeCell ref="B66:G66"/>
    <mergeCell ref="B67:G67"/>
    <mergeCell ref="B68:C68"/>
    <mergeCell ref="D68:E68"/>
    <mergeCell ref="B75:E75"/>
    <mergeCell ref="B76:E76"/>
    <mergeCell ref="B77:E77"/>
    <mergeCell ref="B78:E78"/>
    <mergeCell ref="B69:G69"/>
    <mergeCell ref="B70:G70"/>
    <mergeCell ref="B71:G71"/>
    <mergeCell ref="B72:G72"/>
    <mergeCell ref="B73:E73"/>
    <mergeCell ref="B74:E74"/>
    <mergeCell ref="B83:E83"/>
    <mergeCell ref="B84:G84"/>
    <mergeCell ref="B85:F85"/>
    <mergeCell ref="B86:F86"/>
    <mergeCell ref="B79:E79"/>
    <mergeCell ref="B80:E80"/>
    <mergeCell ref="B81:E81"/>
    <mergeCell ref="B82:E82"/>
    <mergeCell ref="B87:F87"/>
    <mergeCell ref="B88:F88"/>
    <mergeCell ref="B89:F89"/>
    <mergeCell ref="B90:F90"/>
    <mergeCell ref="B91:E91"/>
  </mergeCells>
  <pageMargins left="0.59055118110236227" right="0.59055118110236227" top="0.98425196850393704" bottom="0.78740157480314965" header="0.51181102362204722" footer="0.51181102362204722"/>
  <pageSetup paperSize="9" scale="83" fitToHeight="0" orientation="portrait" horizontalDpi="4294967295" r:id="rId1"/>
  <headerFooter alignWithMargins="0"/>
  <rowBreaks count="1" manualBreakCount="1">
    <brk id="61"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048C-0CC1-41E6-A217-C935EAFF4CC2}">
  <sheetPr>
    <pageSetUpPr fitToPage="1"/>
  </sheetPr>
  <dimension ref="A1:H97"/>
  <sheetViews>
    <sheetView topLeftCell="A61" zoomScale="115" zoomScaleNormal="115" workbookViewId="0">
      <selection activeCell="B84" sqref="B84:G84"/>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7" x14ac:dyDescent="0.25">
      <c r="A33" s="23">
        <v>1</v>
      </c>
      <c r="B33" s="129" t="s">
        <v>104</v>
      </c>
      <c r="C33" s="129"/>
      <c r="D33" s="129"/>
      <c r="E33" s="24"/>
      <c r="F33" s="24"/>
      <c r="G33" s="4">
        <v>16000</v>
      </c>
    </row>
    <row r="34" spans="1:7" x14ac:dyDescent="0.25">
      <c r="A34" s="25">
        <v>2</v>
      </c>
      <c r="B34" s="132" t="s">
        <v>26</v>
      </c>
      <c r="C34" s="132"/>
      <c r="D34" s="132"/>
      <c r="E34" s="26"/>
      <c r="F34" s="26"/>
      <c r="G34" s="1">
        <v>1250</v>
      </c>
    </row>
    <row r="35" spans="1:7" x14ac:dyDescent="0.25">
      <c r="A35" s="23">
        <v>3</v>
      </c>
      <c r="B35" s="13" t="s">
        <v>27</v>
      </c>
      <c r="C35" s="13"/>
      <c r="D35" s="13"/>
      <c r="E35" s="24"/>
      <c r="F35" s="24"/>
      <c r="G35" s="2">
        <v>6100</v>
      </c>
    </row>
    <row r="36" spans="1:7" x14ac:dyDescent="0.25">
      <c r="A36" s="25">
        <v>4</v>
      </c>
      <c r="B36" s="132" t="s">
        <v>28</v>
      </c>
      <c r="C36" s="132"/>
      <c r="D36" s="132"/>
      <c r="E36" s="26"/>
      <c r="F36" s="26"/>
      <c r="G36" s="1">
        <v>5250</v>
      </c>
    </row>
    <row r="37" spans="1:7" x14ac:dyDescent="0.25">
      <c r="A37" s="23">
        <v>5</v>
      </c>
      <c r="B37" s="129" t="s">
        <v>29</v>
      </c>
      <c r="C37" s="129"/>
      <c r="D37" s="129"/>
      <c r="E37" s="129"/>
      <c r="F37" s="129"/>
      <c r="G37" s="2">
        <v>2450</v>
      </c>
    </row>
    <row r="38" spans="1:7" x14ac:dyDescent="0.25">
      <c r="A38" s="25">
        <v>6</v>
      </c>
      <c r="B38" s="132" t="s">
        <v>30</v>
      </c>
      <c r="C38" s="132"/>
      <c r="D38" s="132"/>
      <c r="E38" s="132"/>
      <c r="F38" s="132"/>
      <c r="G38" s="1">
        <v>500</v>
      </c>
    </row>
    <row r="39" spans="1:7" ht="14.5" thickBot="1" x14ac:dyDescent="0.3">
      <c r="A39" s="9"/>
      <c r="B39" s="158" t="s">
        <v>31</v>
      </c>
      <c r="C39" s="158"/>
      <c r="D39" s="158"/>
      <c r="E39" s="158"/>
      <c r="F39" s="158"/>
      <c r="G39" s="3">
        <f>SUM(G33:G38)</f>
        <v>31550</v>
      </c>
    </row>
    <row r="40" spans="1:7" ht="36" customHeight="1" x14ac:dyDescent="0.25">
      <c r="A40" s="9"/>
      <c r="B40" s="125"/>
      <c r="C40" s="125"/>
      <c r="D40" s="125"/>
      <c r="E40" s="125"/>
      <c r="F40" s="125"/>
      <c r="G40" s="125"/>
    </row>
    <row r="41" spans="1:7" ht="14.5" x14ac:dyDescent="0.25">
      <c r="A41" s="10" t="s">
        <v>32</v>
      </c>
      <c r="B41" s="126" t="s">
        <v>33</v>
      </c>
      <c r="C41" s="126"/>
      <c r="D41" s="126"/>
      <c r="E41" s="126"/>
      <c r="F41" s="126"/>
      <c r="G41" s="126"/>
    </row>
    <row r="42" spans="1:7" ht="14.5" thickBot="1" x14ac:dyDescent="0.3">
      <c r="A42" s="9"/>
      <c r="B42" s="125"/>
      <c r="C42" s="125"/>
      <c r="D42" s="125"/>
      <c r="E42" s="125"/>
      <c r="F42" s="125"/>
      <c r="G42" s="125"/>
    </row>
    <row r="43" spans="1:7" x14ac:dyDescent="0.25">
      <c r="A43" s="23">
        <v>1</v>
      </c>
      <c r="B43" s="129" t="s">
        <v>34</v>
      </c>
      <c r="C43" s="129"/>
      <c r="D43" s="129"/>
      <c r="E43" s="129"/>
      <c r="F43" s="129"/>
      <c r="G43" s="6">
        <v>6200</v>
      </c>
    </row>
    <row r="44" spans="1:7" x14ac:dyDescent="0.25">
      <c r="A44" s="25">
        <v>2</v>
      </c>
      <c r="B44" s="132" t="s">
        <v>35</v>
      </c>
      <c r="C44" s="132"/>
      <c r="D44" s="132"/>
      <c r="E44" s="132"/>
      <c r="F44" s="132"/>
      <c r="G44" s="7">
        <v>500</v>
      </c>
    </row>
    <row r="45" spans="1:7" x14ac:dyDescent="0.25">
      <c r="A45" s="23">
        <v>3</v>
      </c>
      <c r="B45" s="129" t="s">
        <v>97</v>
      </c>
      <c r="C45" s="129"/>
      <c r="D45" s="129"/>
      <c r="E45" s="129"/>
      <c r="F45" s="129"/>
      <c r="G45" s="5">
        <v>2800</v>
      </c>
    </row>
    <row r="46" spans="1:7" x14ac:dyDescent="0.25">
      <c r="A46" s="25">
        <v>4</v>
      </c>
      <c r="B46" s="132" t="s">
        <v>39</v>
      </c>
      <c r="C46" s="132"/>
      <c r="D46" s="132"/>
      <c r="E46" s="132"/>
      <c r="F46" s="132"/>
      <c r="G46" s="7">
        <f>+H65*0.12</f>
        <v>1080</v>
      </c>
    </row>
    <row r="47" spans="1:7" x14ac:dyDescent="0.25">
      <c r="A47" s="23">
        <v>5</v>
      </c>
      <c r="B47" s="129" t="s">
        <v>60</v>
      </c>
      <c r="C47" s="129"/>
      <c r="D47" s="129"/>
      <c r="E47" s="129"/>
      <c r="F47" s="129"/>
      <c r="G47" s="5">
        <f>400+100+3150+(6*240)+(3*150)+17600</f>
        <v>23140</v>
      </c>
    </row>
    <row r="48" spans="1:7" x14ac:dyDescent="0.25">
      <c r="A48" s="25">
        <v>6</v>
      </c>
      <c r="B48" s="132" t="s">
        <v>41</v>
      </c>
      <c r="C48" s="132"/>
      <c r="D48" s="132"/>
      <c r="E48" s="132"/>
      <c r="F48" s="132"/>
      <c r="G48" s="7">
        <v>2000</v>
      </c>
    </row>
    <row r="49" spans="1:8" x14ac:dyDescent="0.25">
      <c r="A49" s="23">
        <v>7</v>
      </c>
      <c r="B49" s="129" t="s">
        <v>42</v>
      </c>
      <c r="C49" s="129"/>
      <c r="D49" s="129"/>
      <c r="E49" s="129"/>
      <c r="F49" s="129"/>
      <c r="G49" s="5">
        <v>500</v>
      </c>
    </row>
    <row r="50" spans="1:8" ht="14.5" thickBot="1" x14ac:dyDescent="0.3">
      <c r="A50" s="9"/>
      <c r="B50" s="158" t="s">
        <v>43</v>
      </c>
      <c r="C50" s="158"/>
      <c r="D50" s="158"/>
      <c r="E50" s="158"/>
      <c r="F50" s="158"/>
      <c r="G50" s="3">
        <f>SUM(G43:G49)</f>
        <v>36220</v>
      </c>
    </row>
    <row r="51" spans="1:8" ht="15" customHeight="1" x14ac:dyDescent="0.25">
      <c r="A51" s="9"/>
      <c r="B51" s="125"/>
      <c r="C51" s="125"/>
      <c r="D51" s="125"/>
      <c r="E51" s="125"/>
      <c r="F51" s="125"/>
      <c r="G51" s="125"/>
    </row>
    <row r="52" spans="1:8" ht="14.5" x14ac:dyDescent="0.25">
      <c r="A52" s="10" t="s">
        <v>44</v>
      </c>
      <c r="B52" s="126" t="s">
        <v>45</v>
      </c>
      <c r="C52" s="126"/>
      <c r="D52" s="126"/>
      <c r="E52" s="126"/>
      <c r="F52" s="126"/>
      <c r="G52" s="126"/>
    </row>
    <row r="53" spans="1:8" ht="14.5" thickBot="1" x14ac:dyDescent="0.3">
      <c r="A53" s="9"/>
      <c r="B53" s="127"/>
      <c r="C53" s="127"/>
      <c r="D53" s="127"/>
      <c r="E53" s="127"/>
      <c r="F53" s="127"/>
      <c r="G53" s="127"/>
    </row>
    <row r="54" spans="1:8" x14ac:dyDescent="0.25">
      <c r="A54" s="23">
        <v>1</v>
      </c>
      <c r="B54" s="129" t="s">
        <v>80</v>
      </c>
      <c r="C54" s="129"/>
      <c r="D54" s="129"/>
      <c r="E54" s="129"/>
      <c r="F54" s="129"/>
      <c r="G54" s="6">
        <f>2750+1500+3500</f>
        <v>7750</v>
      </c>
    </row>
    <row r="55" spans="1:8" x14ac:dyDescent="0.25">
      <c r="A55" s="25">
        <v>2</v>
      </c>
      <c r="B55" s="132" t="s">
        <v>81</v>
      </c>
      <c r="C55" s="132"/>
      <c r="D55" s="132"/>
      <c r="E55" s="132"/>
      <c r="F55" s="132"/>
      <c r="G55" s="7">
        <f>1100+3000</f>
        <v>4100</v>
      </c>
    </row>
    <row r="56" spans="1:8" x14ac:dyDescent="0.25">
      <c r="A56" s="23">
        <v>3</v>
      </c>
      <c r="B56" s="129" t="s">
        <v>46</v>
      </c>
      <c r="C56" s="129"/>
      <c r="D56" s="129"/>
      <c r="E56" s="129"/>
      <c r="F56" s="129"/>
      <c r="G56" s="5">
        <v>1200</v>
      </c>
    </row>
    <row r="57" spans="1:8" x14ac:dyDescent="0.25">
      <c r="A57" s="25">
        <v>4</v>
      </c>
      <c r="B57" s="132" t="s">
        <v>79</v>
      </c>
      <c r="C57" s="132"/>
      <c r="D57" s="132"/>
      <c r="E57" s="132"/>
      <c r="F57" s="132"/>
      <c r="G57" s="7">
        <v>2350</v>
      </c>
    </row>
    <row r="58" spans="1:8" x14ac:dyDescent="0.25">
      <c r="A58" s="23">
        <v>5</v>
      </c>
      <c r="B58" s="129" t="s">
        <v>48</v>
      </c>
      <c r="C58" s="129"/>
      <c r="D58" s="129"/>
      <c r="E58" s="129"/>
      <c r="F58" s="129"/>
      <c r="G58" s="5">
        <v>200</v>
      </c>
    </row>
    <row r="59" spans="1:8" ht="14.5" thickBot="1" x14ac:dyDescent="0.3">
      <c r="A59" s="9"/>
      <c r="B59" s="158" t="s">
        <v>49</v>
      </c>
      <c r="C59" s="158"/>
      <c r="D59" s="158"/>
      <c r="E59" s="158"/>
      <c r="F59" s="158"/>
      <c r="G59" s="3">
        <f>SUM(G54:G58)</f>
        <v>15600</v>
      </c>
    </row>
    <row r="62" spans="1:8" x14ac:dyDescent="0.25">
      <c r="B62" s="132"/>
      <c r="C62" s="132"/>
      <c r="D62" s="132"/>
      <c r="E62" s="132"/>
      <c r="F62" s="132"/>
      <c r="G62" s="132"/>
    </row>
    <row r="63" spans="1:8" ht="14.5" x14ac:dyDescent="0.25">
      <c r="A63" s="156" t="s">
        <v>94</v>
      </c>
      <c r="B63" s="156"/>
      <c r="C63" s="156"/>
      <c r="D63" s="156"/>
      <c r="E63" s="156"/>
      <c r="F63" s="156"/>
      <c r="G63" s="156"/>
      <c r="H63" s="156"/>
    </row>
    <row r="64" spans="1:8"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4.5" x14ac:dyDescent="0.25">
      <c r="A67" s="10" t="s">
        <v>23</v>
      </c>
      <c r="B67" s="126" t="s">
        <v>105</v>
      </c>
      <c r="C67" s="126"/>
      <c r="D67" s="126"/>
      <c r="E67" s="126"/>
      <c r="F67" s="126"/>
      <c r="G67" s="126"/>
    </row>
    <row r="68" spans="1:8" ht="14" x14ac:dyDescent="0.25">
      <c r="A68" s="11"/>
      <c r="B68" s="132" t="s">
        <v>52</v>
      </c>
      <c r="C68" s="132"/>
      <c r="D68" s="142"/>
      <c r="E68" s="142"/>
      <c r="F68" s="25"/>
      <c r="G68" s="25" t="s">
        <v>194</v>
      </c>
      <c r="H68" s="7">
        <v>5000</v>
      </c>
    </row>
    <row r="69" spans="1:8" ht="14.5" thickBot="1" x14ac:dyDescent="0.3">
      <c r="A69" s="11"/>
      <c r="B69" s="158" t="s">
        <v>53</v>
      </c>
      <c r="C69" s="158"/>
      <c r="D69" s="158"/>
      <c r="E69" s="158"/>
      <c r="F69" s="158"/>
      <c r="G69" s="159"/>
      <c r="H69" s="3">
        <f>SUM(H68:H68)</f>
        <v>5000</v>
      </c>
    </row>
    <row r="70" spans="1:8" ht="14" x14ac:dyDescent="0.25">
      <c r="A70" s="11"/>
      <c r="B70" s="125"/>
      <c r="C70" s="125"/>
      <c r="D70" s="125"/>
      <c r="E70" s="125"/>
      <c r="F70" s="125"/>
      <c r="G70" s="125"/>
    </row>
    <row r="71" spans="1:8" ht="14.5" x14ac:dyDescent="0.25">
      <c r="A71" s="10" t="s">
        <v>32</v>
      </c>
      <c r="B71" s="126" t="s">
        <v>106</v>
      </c>
      <c r="C71" s="126"/>
      <c r="D71" s="126"/>
      <c r="E71" s="126"/>
      <c r="F71" s="126"/>
      <c r="G71" s="126"/>
    </row>
    <row r="72" spans="1:8" ht="14.5" thickBot="1" x14ac:dyDescent="0.3">
      <c r="A72" s="9"/>
      <c r="B72" s="125"/>
      <c r="C72" s="125"/>
      <c r="D72" s="125"/>
      <c r="E72" s="125"/>
      <c r="F72" s="125"/>
      <c r="G72" s="125"/>
    </row>
    <row r="73" spans="1:8" ht="14" x14ac:dyDescent="0.25">
      <c r="A73" s="9"/>
      <c r="B73" s="140" t="s">
        <v>76</v>
      </c>
      <c r="C73" s="140"/>
      <c r="D73" s="140"/>
      <c r="E73" s="140"/>
      <c r="F73" s="23"/>
      <c r="G73" s="23" t="s">
        <v>194</v>
      </c>
      <c r="H73" s="6">
        <v>15000</v>
      </c>
    </row>
    <row r="74" spans="1:8" ht="14" x14ac:dyDescent="0.25">
      <c r="A74" s="9"/>
      <c r="B74" s="146" t="s">
        <v>66</v>
      </c>
      <c r="C74" s="146"/>
      <c r="D74" s="146"/>
      <c r="E74" s="146"/>
      <c r="F74" s="25"/>
      <c r="G74" s="25" t="s">
        <v>194</v>
      </c>
      <c r="H74" s="7">
        <v>5000</v>
      </c>
    </row>
    <row r="75" spans="1:8" ht="14" x14ac:dyDescent="0.25">
      <c r="A75" s="9"/>
      <c r="B75" s="140" t="s">
        <v>67</v>
      </c>
      <c r="C75" s="140"/>
      <c r="D75" s="140"/>
      <c r="E75" s="140"/>
      <c r="F75" s="23"/>
      <c r="G75" s="23" t="s">
        <v>194</v>
      </c>
      <c r="H75" s="5">
        <v>2500</v>
      </c>
    </row>
    <row r="76" spans="1:8" ht="14" x14ac:dyDescent="0.25">
      <c r="A76" s="9"/>
      <c r="B76" s="146" t="s">
        <v>69</v>
      </c>
      <c r="C76" s="146"/>
      <c r="D76" s="146"/>
      <c r="E76" s="146"/>
      <c r="F76" s="25"/>
      <c r="G76" s="25" t="s">
        <v>194</v>
      </c>
      <c r="H76" s="7">
        <v>2500</v>
      </c>
    </row>
    <row r="77" spans="1:8" ht="14" x14ac:dyDescent="0.25">
      <c r="A77" s="9"/>
      <c r="B77" s="140" t="s">
        <v>70</v>
      </c>
      <c r="C77" s="140"/>
      <c r="D77" s="140"/>
      <c r="E77" s="140"/>
      <c r="F77" s="23"/>
      <c r="G77" s="23" t="s">
        <v>196</v>
      </c>
      <c r="H77" s="5">
        <v>15000</v>
      </c>
    </row>
    <row r="78" spans="1:8" ht="14" x14ac:dyDescent="0.25">
      <c r="A78" s="9"/>
      <c r="B78" s="146" t="s">
        <v>72</v>
      </c>
      <c r="C78" s="146"/>
      <c r="D78" s="146"/>
      <c r="E78" s="146"/>
      <c r="F78" s="25"/>
      <c r="G78" s="25" t="s">
        <v>194</v>
      </c>
      <c r="H78" s="7">
        <v>6000</v>
      </c>
    </row>
    <row r="79" spans="1:8" ht="14" x14ac:dyDescent="0.25">
      <c r="A79" s="9"/>
      <c r="B79" s="140" t="s">
        <v>219</v>
      </c>
      <c r="C79" s="140"/>
      <c r="D79" s="140"/>
      <c r="E79" s="140"/>
      <c r="F79" s="23"/>
      <c r="G79" s="23" t="s">
        <v>196</v>
      </c>
      <c r="H79" s="5">
        <v>7000</v>
      </c>
    </row>
    <row r="80" spans="1:8" ht="14" x14ac:dyDescent="0.25">
      <c r="A80" s="9"/>
      <c r="B80" s="271" t="s">
        <v>77</v>
      </c>
      <c r="C80" s="271"/>
      <c r="D80" s="271"/>
      <c r="E80" s="271"/>
      <c r="F80" s="98"/>
      <c r="G80" s="98" t="s">
        <v>192</v>
      </c>
      <c r="H80" s="99">
        <v>0</v>
      </c>
    </row>
    <row r="81" spans="1:8" ht="14" x14ac:dyDescent="0.25">
      <c r="A81" s="9"/>
      <c r="B81" s="140" t="s">
        <v>74</v>
      </c>
      <c r="C81" s="140"/>
      <c r="D81" s="140"/>
      <c r="E81" s="140"/>
      <c r="F81" s="23"/>
      <c r="G81" s="23" t="s">
        <v>196</v>
      </c>
      <c r="H81" s="5">
        <v>15000</v>
      </c>
    </row>
    <row r="82" spans="1:8" ht="14" x14ac:dyDescent="0.25">
      <c r="A82" s="9"/>
      <c r="B82" s="146" t="s">
        <v>75</v>
      </c>
      <c r="C82" s="146"/>
      <c r="D82" s="146"/>
      <c r="E82" s="146"/>
      <c r="F82" s="25"/>
      <c r="G82" s="25" t="s">
        <v>196</v>
      </c>
      <c r="H82" s="7">
        <v>15000</v>
      </c>
    </row>
    <row r="83" spans="1:8" ht="14" x14ac:dyDescent="0.25">
      <c r="A83" s="9"/>
      <c r="B83" s="140" t="s">
        <v>220</v>
      </c>
      <c r="C83" s="140"/>
      <c r="D83" s="140"/>
      <c r="E83" s="140"/>
      <c r="F83" s="23"/>
      <c r="G83" s="23" t="s">
        <v>197</v>
      </c>
      <c r="H83" s="5">
        <v>10000</v>
      </c>
    </row>
    <row r="84" spans="1:8" ht="14.5" thickBot="1" x14ac:dyDescent="0.3">
      <c r="A84" s="9"/>
      <c r="B84" s="158" t="s">
        <v>54</v>
      </c>
      <c r="C84" s="158"/>
      <c r="D84" s="158"/>
      <c r="E84" s="158"/>
      <c r="F84" s="158"/>
      <c r="G84" s="159"/>
      <c r="H84" s="3">
        <f>SUM(H73:H82)</f>
        <v>83000</v>
      </c>
    </row>
    <row r="85" spans="1:8" ht="36.75" customHeight="1" thickBot="1" x14ac:dyDescent="0.3">
      <c r="A85" s="9"/>
      <c r="B85" s="125"/>
      <c r="C85" s="125"/>
      <c r="D85" s="125"/>
      <c r="E85" s="125"/>
      <c r="F85" s="125"/>
      <c r="G85" s="28"/>
    </row>
    <row r="86" spans="1:8" ht="15" thickBot="1" x14ac:dyDescent="0.3">
      <c r="A86" s="10" t="s">
        <v>44</v>
      </c>
      <c r="B86" s="126" t="s">
        <v>55</v>
      </c>
      <c r="C86" s="126"/>
      <c r="D86" s="126"/>
      <c r="E86" s="126"/>
      <c r="F86" s="126"/>
      <c r="H86" s="29">
        <f>17600+2000+3500</f>
        <v>23100</v>
      </c>
    </row>
    <row r="87" spans="1:8" ht="14.5" thickBot="1" x14ac:dyDescent="0.3">
      <c r="A87" s="11"/>
      <c r="B87" s="125"/>
      <c r="C87" s="125"/>
      <c r="D87" s="125"/>
      <c r="E87" s="125"/>
      <c r="F87" s="125"/>
      <c r="H87" s="28"/>
    </row>
    <row r="88" spans="1:8" ht="15" thickBot="1" x14ac:dyDescent="0.3">
      <c r="A88" s="10" t="s">
        <v>56</v>
      </c>
      <c r="B88" s="126" t="s">
        <v>57</v>
      </c>
      <c r="C88" s="126"/>
      <c r="D88" s="126"/>
      <c r="E88" s="126"/>
      <c r="F88" s="126"/>
      <c r="H88" s="29">
        <v>30000</v>
      </c>
    </row>
    <row r="89" spans="1:8" ht="14.5" thickBot="1" x14ac:dyDescent="0.3">
      <c r="A89" s="9"/>
      <c r="B89" s="125"/>
      <c r="C89" s="125"/>
      <c r="D89" s="125"/>
      <c r="E89" s="125"/>
      <c r="F89" s="125"/>
      <c r="H89" s="9"/>
    </row>
    <row r="90" spans="1:8" ht="14.5" thickBot="1" x14ac:dyDescent="0.3">
      <c r="A90" s="9"/>
      <c r="B90" s="139" t="s">
        <v>95</v>
      </c>
      <c r="C90" s="139"/>
      <c r="D90" s="139"/>
      <c r="E90" s="139"/>
      <c r="F90" s="139"/>
      <c r="H90" s="29">
        <f>SUM(H65,H69,H84,H86,H88)</f>
        <v>150100</v>
      </c>
    </row>
    <row r="91" spans="1:8" ht="14.5" thickBot="1" x14ac:dyDescent="0.3">
      <c r="A91" s="9"/>
      <c r="B91" s="139" t="s">
        <v>96</v>
      </c>
      <c r="C91" s="139"/>
      <c r="D91" s="139"/>
      <c r="E91" s="139"/>
      <c r="G91" s="29">
        <f>SUM(G28,G39,G50,G59)</f>
        <v>152173.57449999999</v>
      </c>
    </row>
    <row r="92" spans="1:8" ht="14" x14ac:dyDescent="0.25">
      <c r="A92" s="9"/>
      <c r="B92" s="9"/>
      <c r="C92" s="9"/>
      <c r="D92" s="9"/>
      <c r="E92" s="9"/>
      <c r="F92" s="9"/>
      <c r="G92" s="9"/>
    </row>
    <row r="93" spans="1:8" ht="14" x14ac:dyDescent="0.25">
      <c r="A93" s="9"/>
      <c r="E93" s="15"/>
      <c r="F93" s="9"/>
      <c r="G93" s="30"/>
    </row>
    <row r="94" spans="1:8" x14ac:dyDescent="0.25">
      <c r="F94" s="31"/>
    </row>
    <row r="97" spans="7:7" x14ac:dyDescent="0.25">
      <c r="G97" s="32"/>
    </row>
  </sheetData>
  <sheetProtection selectLockedCells="1"/>
  <mergeCells count="88">
    <mergeCell ref="B6:G6"/>
    <mergeCell ref="A1:H1"/>
    <mergeCell ref="B2:G2"/>
    <mergeCell ref="A3:H3"/>
    <mergeCell ref="B4:G4"/>
    <mergeCell ref="B5:G5"/>
    <mergeCell ref="B16:D16"/>
    <mergeCell ref="B7:D7"/>
    <mergeCell ref="B8:D8"/>
    <mergeCell ref="F8:F10"/>
    <mergeCell ref="G8:G10"/>
    <mergeCell ref="B9:D9"/>
    <mergeCell ref="B10:D10"/>
    <mergeCell ref="B11:D11"/>
    <mergeCell ref="B12:D12"/>
    <mergeCell ref="B13:D13"/>
    <mergeCell ref="B14:D14"/>
    <mergeCell ref="B15:D15"/>
    <mergeCell ref="B31:G31"/>
    <mergeCell ref="B17:D17"/>
    <mergeCell ref="B18:D18"/>
    <mergeCell ref="B19:D19"/>
    <mergeCell ref="B20:D20"/>
    <mergeCell ref="B21:D21"/>
    <mergeCell ref="B23:F23"/>
    <mergeCell ref="B24:F24"/>
    <mergeCell ref="B25:F25"/>
    <mergeCell ref="B26:F26"/>
    <mergeCell ref="B27:F27"/>
    <mergeCell ref="B28:F28"/>
    <mergeCell ref="B44:F44"/>
    <mergeCell ref="B32:G32"/>
    <mergeCell ref="B33:D33"/>
    <mergeCell ref="B34:D34"/>
    <mergeCell ref="B36:D36"/>
    <mergeCell ref="B37:F37"/>
    <mergeCell ref="B38:F38"/>
    <mergeCell ref="B39:F39"/>
    <mergeCell ref="B40:G40"/>
    <mergeCell ref="B41:G41"/>
    <mergeCell ref="B42:G42"/>
    <mergeCell ref="B43:F43"/>
    <mergeCell ref="B56:F56"/>
    <mergeCell ref="B45:F45"/>
    <mergeCell ref="B46:F46"/>
    <mergeCell ref="B47:F47"/>
    <mergeCell ref="B48:F48"/>
    <mergeCell ref="B49:F49"/>
    <mergeCell ref="B50:F50"/>
    <mergeCell ref="B51:G51"/>
    <mergeCell ref="B52:G52"/>
    <mergeCell ref="B53:G53"/>
    <mergeCell ref="B54:F54"/>
    <mergeCell ref="B55:F55"/>
    <mergeCell ref="B69:G69"/>
    <mergeCell ref="B57:F57"/>
    <mergeCell ref="B58:F58"/>
    <mergeCell ref="B59:F59"/>
    <mergeCell ref="B62:G62"/>
    <mergeCell ref="A63:H63"/>
    <mergeCell ref="B64:G64"/>
    <mergeCell ref="B65:F65"/>
    <mergeCell ref="B66:G66"/>
    <mergeCell ref="B67:G67"/>
    <mergeCell ref="B68:C68"/>
    <mergeCell ref="D68:E68"/>
    <mergeCell ref="B81:E81"/>
    <mergeCell ref="B70:G70"/>
    <mergeCell ref="B71:G71"/>
    <mergeCell ref="B72:G72"/>
    <mergeCell ref="B73:E73"/>
    <mergeCell ref="B74:E74"/>
    <mergeCell ref="B75:E75"/>
    <mergeCell ref="B76:E76"/>
    <mergeCell ref="B77:E77"/>
    <mergeCell ref="B78:E78"/>
    <mergeCell ref="B79:E79"/>
    <mergeCell ref="B80:E80"/>
    <mergeCell ref="B88:F88"/>
    <mergeCell ref="B89:F89"/>
    <mergeCell ref="B90:F90"/>
    <mergeCell ref="B91:E91"/>
    <mergeCell ref="B82:E82"/>
    <mergeCell ref="B83:E83"/>
    <mergeCell ref="B84:G84"/>
    <mergeCell ref="B85:F85"/>
    <mergeCell ref="B86:F86"/>
    <mergeCell ref="B87:F87"/>
  </mergeCells>
  <pageMargins left="0.59055118110236227" right="0.59055118110236227" top="0.98425196850393704" bottom="0.78740157480314965" header="0.51181102362204722" footer="0.51181102362204722"/>
  <pageSetup paperSize="9" scale="83" fitToHeight="0" orientation="portrait" horizontalDpi="4294967295" r:id="rId1"/>
  <headerFooter alignWithMargins="0"/>
  <rowBreaks count="1" manualBreakCount="1">
    <brk id="61"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3D509-F13F-46C5-B685-F5337FB20F9A}">
  <sheetPr>
    <pageSetUpPr fitToPage="1"/>
  </sheetPr>
  <dimension ref="A1:H96"/>
  <sheetViews>
    <sheetView topLeftCell="A62" zoomScale="115" zoomScaleNormal="115" workbookViewId="0">
      <selection activeCell="I67" sqref="I67"/>
    </sheetView>
  </sheetViews>
  <sheetFormatPr baseColWidth="10" defaultColWidth="11.54296875" defaultRowHeight="13" x14ac:dyDescent="0.25"/>
  <cols>
    <col min="1" max="1" width="3.1796875" style="8" customWidth="1"/>
    <col min="2" max="3" width="11.26953125" style="8" customWidth="1"/>
    <col min="4" max="4" width="13.1796875" style="8" customWidth="1"/>
    <col min="5" max="5" width="14.54296875" style="8" customWidth="1"/>
    <col min="6" max="6" width="18.453125" style="8" customWidth="1"/>
    <col min="7" max="8" width="19.26953125" style="8" customWidth="1"/>
    <col min="9" max="16384" width="11.54296875" style="8"/>
  </cols>
  <sheetData>
    <row r="1" spans="1:8" ht="25.15" customHeight="1" x14ac:dyDescent="0.25">
      <c r="A1" s="155" t="s">
        <v>98</v>
      </c>
      <c r="B1" s="155"/>
      <c r="C1" s="155"/>
      <c r="D1" s="155"/>
      <c r="E1" s="155"/>
      <c r="F1" s="155"/>
      <c r="G1" s="155"/>
      <c r="H1" s="155"/>
    </row>
    <row r="2" spans="1:8" ht="15" customHeight="1" x14ac:dyDescent="0.25">
      <c r="A2" s="9"/>
      <c r="B2" s="125"/>
      <c r="C2" s="125"/>
      <c r="D2" s="125"/>
      <c r="E2" s="125"/>
      <c r="F2" s="125"/>
      <c r="G2" s="125"/>
    </row>
    <row r="3" spans="1:8" ht="15" customHeight="1" x14ac:dyDescent="0.25">
      <c r="A3" s="156" t="s">
        <v>82</v>
      </c>
      <c r="B3" s="156"/>
      <c r="C3" s="156"/>
      <c r="D3" s="156"/>
      <c r="E3" s="156"/>
      <c r="F3" s="156"/>
      <c r="G3" s="156"/>
      <c r="H3" s="156"/>
    </row>
    <row r="4" spans="1:8" ht="15" customHeight="1" x14ac:dyDescent="0.25">
      <c r="A4" s="9"/>
      <c r="B4" s="125"/>
      <c r="C4" s="125"/>
      <c r="D4" s="125"/>
      <c r="E4" s="125"/>
      <c r="F4" s="125"/>
      <c r="G4" s="125"/>
    </row>
    <row r="5" spans="1:8" ht="15" customHeight="1" x14ac:dyDescent="0.25">
      <c r="A5" s="10" t="s">
        <v>11</v>
      </c>
      <c r="B5" s="126" t="s">
        <v>58</v>
      </c>
      <c r="C5" s="126"/>
      <c r="D5" s="126"/>
      <c r="E5" s="126"/>
      <c r="F5" s="126"/>
      <c r="G5" s="126"/>
    </row>
    <row r="6" spans="1:8" ht="15" customHeight="1" x14ac:dyDescent="0.25">
      <c r="A6" s="9"/>
      <c r="B6" s="125"/>
      <c r="C6" s="125"/>
      <c r="D6" s="125"/>
      <c r="E6" s="125"/>
      <c r="F6" s="125"/>
      <c r="G6" s="125"/>
    </row>
    <row r="7" spans="1:8" ht="15" customHeight="1" thickBot="1" x14ac:dyDescent="0.3">
      <c r="A7" s="9"/>
      <c r="B7" s="127"/>
      <c r="C7" s="127"/>
      <c r="D7" s="127"/>
      <c r="E7" s="11"/>
    </row>
    <row r="8" spans="1:8" ht="15" customHeight="1" x14ac:dyDescent="0.25">
      <c r="A8" s="9"/>
      <c r="B8" s="127"/>
      <c r="C8" s="127"/>
      <c r="D8" s="127"/>
      <c r="F8" s="152" t="s">
        <v>61</v>
      </c>
      <c r="G8" s="152" t="s">
        <v>103</v>
      </c>
    </row>
    <row r="9" spans="1:8" ht="15" customHeight="1" x14ac:dyDescent="0.25">
      <c r="A9" s="9"/>
      <c r="B9" s="127"/>
      <c r="C9" s="127"/>
      <c r="D9" s="127"/>
      <c r="F9" s="153"/>
      <c r="G9" s="153"/>
    </row>
    <row r="10" spans="1:8" ht="15" customHeight="1" thickBot="1" x14ac:dyDescent="0.3">
      <c r="A10" s="9"/>
      <c r="B10" s="127"/>
      <c r="C10" s="127"/>
      <c r="D10" s="127"/>
      <c r="F10" s="154"/>
      <c r="G10" s="154"/>
    </row>
    <row r="11" spans="1:8" ht="15" customHeight="1" x14ac:dyDescent="0.25">
      <c r="A11" s="12" t="s">
        <v>83</v>
      </c>
      <c r="B11" s="129" t="s">
        <v>16</v>
      </c>
      <c r="C11" s="129"/>
      <c r="D11" s="129"/>
      <c r="E11" s="13"/>
      <c r="F11" s="5">
        <v>7500</v>
      </c>
      <c r="G11" s="5"/>
    </row>
    <row r="12" spans="1:8" ht="15" customHeight="1" x14ac:dyDescent="0.25">
      <c r="A12" s="14" t="s">
        <v>84</v>
      </c>
      <c r="B12" s="132" t="s">
        <v>59</v>
      </c>
      <c r="C12" s="132"/>
      <c r="D12" s="132"/>
      <c r="F12" s="7"/>
      <c r="G12" s="7">
        <v>4500</v>
      </c>
    </row>
    <row r="13" spans="1:8" ht="15" customHeight="1" x14ac:dyDescent="0.25">
      <c r="A13" s="12" t="s">
        <v>85</v>
      </c>
      <c r="B13" s="129" t="s">
        <v>64</v>
      </c>
      <c r="C13" s="129"/>
      <c r="D13" s="129"/>
      <c r="E13" s="13"/>
      <c r="F13" s="5">
        <v>0</v>
      </c>
      <c r="G13" s="5"/>
    </row>
    <row r="14" spans="1:8" ht="15" customHeight="1" x14ac:dyDescent="0.25">
      <c r="A14" s="14" t="s">
        <v>86</v>
      </c>
      <c r="B14" s="132" t="s">
        <v>0</v>
      </c>
      <c r="C14" s="132"/>
      <c r="D14" s="132"/>
      <c r="F14" s="7">
        <v>5000</v>
      </c>
      <c r="G14" s="7"/>
    </row>
    <row r="15" spans="1:8" ht="15" customHeight="1" x14ac:dyDescent="0.25">
      <c r="A15" s="12" t="s">
        <v>87</v>
      </c>
      <c r="B15" s="134" t="s">
        <v>22</v>
      </c>
      <c r="C15" s="134"/>
      <c r="D15" s="134"/>
      <c r="E15" s="13"/>
      <c r="F15" s="5">
        <v>3500</v>
      </c>
      <c r="G15" s="16"/>
    </row>
    <row r="16" spans="1:8" ht="15" customHeight="1" x14ac:dyDescent="0.25">
      <c r="A16" s="14" t="s">
        <v>88</v>
      </c>
      <c r="B16" s="132" t="s">
        <v>12</v>
      </c>
      <c r="C16" s="132"/>
      <c r="D16" s="132"/>
      <c r="F16" s="7">
        <f>5*35*20</f>
        <v>3500</v>
      </c>
      <c r="G16" s="7"/>
    </row>
    <row r="17" spans="1:7" ht="15" customHeight="1" x14ac:dyDescent="0.25">
      <c r="A17" s="12" t="s">
        <v>89</v>
      </c>
      <c r="B17" s="129" t="s">
        <v>1</v>
      </c>
      <c r="C17" s="129"/>
      <c r="D17" s="129"/>
      <c r="E17" s="13"/>
      <c r="F17" s="5">
        <f>2*5*300</f>
        <v>3000</v>
      </c>
      <c r="G17" s="5"/>
    </row>
    <row r="18" spans="1:7" ht="15" customHeight="1" x14ac:dyDescent="0.25">
      <c r="A18" s="14" t="s">
        <v>90</v>
      </c>
      <c r="B18" s="132" t="s">
        <v>2</v>
      </c>
      <c r="C18" s="132"/>
      <c r="D18" s="132"/>
      <c r="F18" s="7">
        <f>24000+2500+1000</f>
        <v>27500</v>
      </c>
      <c r="G18" s="7"/>
    </row>
    <row r="19" spans="1:7" ht="15" customHeight="1" x14ac:dyDescent="0.25">
      <c r="A19" s="12" t="s">
        <v>91</v>
      </c>
      <c r="B19" s="129" t="s">
        <v>19</v>
      </c>
      <c r="C19" s="129"/>
      <c r="D19" s="129"/>
      <c r="E19" s="13"/>
      <c r="F19" s="5">
        <v>7500</v>
      </c>
      <c r="G19" s="5"/>
    </row>
    <row r="20" spans="1:7" ht="15" customHeight="1" x14ac:dyDescent="0.25">
      <c r="A20" s="14" t="s">
        <v>92</v>
      </c>
      <c r="B20" s="132" t="s">
        <v>78</v>
      </c>
      <c r="C20" s="132"/>
      <c r="D20" s="132"/>
      <c r="F20" s="7">
        <f>100*8*2</f>
        <v>1600</v>
      </c>
      <c r="G20" s="7"/>
    </row>
    <row r="21" spans="1:7" ht="15" customHeight="1" x14ac:dyDescent="0.25">
      <c r="A21" s="12" t="s">
        <v>93</v>
      </c>
      <c r="B21" s="129" t="s">
        <v>68</v>
      </c>
      <c r="C21" s="129"/>
      <c r="D21" s="129"/>
      <c r="E21" s="13"/>
      <c r="F21" s="5">
        <f>2600+1400</f>
        <v>4000</v>
      </c>
      <c r="G21" s="5"/>
    </row>
    <row r="22" spans="1:7" ht="15" customHeight="1" thickBot="1" x14ac:dyDescent="0.3">
      <c r="A22" s="14"/>
      <c r="B22" s="15"/>
      <c r="C22" s="15"/>
      <c r="D22" s="15"/>
      <c r="F22" s="17">
        <f>SUM(F11:F21)</f>
        <v>63100</v>
      </c>
      <c r="G22" s="7"/>
    </row>
    <row r="23" spans="1:7" ht="15" customHeight="1" x14ac:dyDescent="0.25">
      <c r="A23" s="9"/>
      <c r="B23" s="147" t="s">
        <v>14</v>
      </c>
      <c r="C23" s="147"/>
      <c r="D23" s="147"/>
      <c r="E23" s="147"/>
      <c r="F23" s="147"/>
      <c r="G23" s="18">
        <f>SUM(G11:G21)</f>
        <v>4500</v>
      </c>
    </row>
    <row r="24" spans="1:7" ht="15" customHeight="1" x14ac:dyDescent="0.25">
      <c r="A24" s="9"/>
      <c r="B24" s="148" t="s">
        <v>99</v>
      </c>
      <c r="C24" s="132"/>
      <c r="D24" s="132"/>
      <c r="E24" s="132"/>
      <c r="F24" s="132"/>
      <c r="G24" s="19">
        <f>(G23*8.33/100)</f>
        <v>374.85</v>
      </c>
    </row>
    <row r="25" spans="1:7" ht="15" hidden="1" customHeight="1" thickBot="1" x14ac:dyDescent="0.3">
      <c r="A25" s="9"/>
      <c r="B25" s="139" t="s">
        <v>15</v>
      </c>
      <c r="C25" s="139"/>
      <c r="D25" s="139"/>
      <c r="E25" s="139"/>
      <c r="F25" s="139"/>
      <c r="G25" s="20">
        <f>SUM(G23:G24)</f>
        <v>4874.8500000000004</v>
      </c>
    </row>
    <row r="26" spans="1:7" ht="15" customHeight="1" x14ac:dyDescent="0.25">
      <c r="A26" s="9"/>
      <c r="B26" s="157" t="s">
        <v>100</v>
      </c>
      <c r="C26" s="129"/>
      <c r="D26" s="129"/>
      <c r="E26" s="129"/>
      <c r="F26" s="129"/>
      <c r="G26" s="2">
        <f>G25*0.17</f>
        <v>828.72450000000015</v>
      </c>
    </row>
    <row r="27" spans="1:7" ht="15" customHeight="1" x14ac:dyDescent="0.25">
      <c r="A27" s="9"/>
      <c r="B27" s="139" t="s">
        <v>101</v>
      </c>
      <c r="C27" s="139"/>
      <c r="D27" s="139"/>
      <c r="E27" s="139"/>
      <c r="F27" s="139"/>
      <c r="G27" s="21">
        <f>SUM(G25:G26)</f>
        <v>5703.5745000000006</v>
      </c>
    </row>
    <row r="28" spans="1:7" ht="15" customHeight="1" thickBot="1" x14ac:dyDescent="0.3">
      <c r="A28" s="9"/>
      <c r="B28" s="158" t="s">
        <v>62</v>
      </c>
      <c r="C28" s="158"/>
      <c r="D28" s="158"/>
      <c r="E28" s="158"/>
      <c r="F28" s="158"/>
      <c r="G28" s="22">
        <f>SUM(G27+F22)</f>
        <v>68803.574500000002</v>
      </c>
    </row>
    <row r="31" spans="1:7" ht="14.5" x14ac:dyDescent="0.25">
      <c r="A31" s="10" t="s">
        <v>23</v>
      </c>
      <c r="B31" s="126" t="s">
        <v>24</v>
      </c>
      <c r="C31" s="126"/>
      <c r="D31" s="126"/>
      <c r="E31" s="126"/>
      <c r="F31" s="126"/>
      <c r="G31" s="126"/>
    </row>
    <row r="32" spans="1:7" ht="14.5" thickBot="1" x14ac:dyDescent="0.3">
      <c r="A32" s="9"/>
      <c r="B32" s="125"/>
      <c r="C32" s="125"/>
      <c r="D32" s="125"/>
      <c r="E32" s="125"/>
      <c r="F32" s="125"/>
      <c r="G32" s="125"/>
    </row>
    <row r="33" spans="1:7" x14ac:dyDescent="0.25">
      <c r="A33" s="23">
        <v>1</v>
      </c>
      <c r="B33" s="129" t="s">
        <v>104</v>
      </c>
      <c r="C33" s="129"/>
      <c r="D33" s="129"/>
      <c r="E33" s="24"/>
      <c r="F33" s="24"/>
      <c r="G33" s="4">
        <v>16000</v>
      </c>
    </row>
    <row r="34" spans="1:7" x14ac:dyDescent="0.25">
      <c r="A34" s="25">
        <v>2</v>
      </c>
      <c r="B34" s="132" t="s">
        <v>26</v>
      </c>
      <c r="C34" s="132"/>
      <c r="D34" s="132"/>
      <c r="E34" s="26"/>
      <c r="F34" s="26"/>
      <c r="G34" s="1">
        <v>1250</v>
      </c>
    </row>
    <row r="35" spans="1:7" x14ac:dyDescent="0.25">
      <c r="A35" s="23">
        <v>3</v>
      </c>
      <c r="B35" s="13" t="s">
        <v>27</v>
      </c>
      <c r="C35" s="13"/>
      <c r="D35" s="13"/>
      <c r="E35" s="24"/>
      <c r="F35" s="24"/>
      <c r="G35" s="2">
        <v>6100</v>
      </c>
    </row>
    <row r="36" spans="1:7" x14ac:dyDescent="0.25">
      <c r="A36" s="25">
        <v>4</v>
      </c>
      <c r="B36" s="132" t="s">
        <v>28</v>
      </c>
      <c r="C36" s="132"/>
      <c r="D36" s="132"/>
      <c r="E36" s="26"/>
      <c r="F36" s="26"/>
      <c r="G36" s="1">
        <v>5250</v>
      </c>
    </row>
    <row r="37" spans="1:7" x14ac:dyDescent="0.25">
      <c r="A37" s="23">
        <v>5</v>
      </c>
      <c r="B37" s="129" t="s">
        <v>29</v>
      </c>
      <c r="C37" s="129"/>
      <c r="D37" s="129"/>
      <c r="E37" s="129"/>
      <c r="F37" s="129"/>
      <c r="G37" s="2">
        <v>2450</v>
      </c>
    </row>
    <row r="38" spans="1:7" x14ac:dyDescent="0.25">
      <c r="A38" s="25">
        <v>6</v>
      </c>
      <c r="B38" s="132" t="s">
        <v>30</v>
      </c>
      <c r="C38" s="132"/>
      <c r="D38" s="132"/>
      <c r="E38" s="132"/>
      <c r="F38" s="132"/>
      <c r="G38" s="1">
        <v>500</v>
      </c>
    </row>
    <row r="39" spans="1:7" ht="14.5" thickBot="1" x14ac:dyDescent="0.3">
      <c r="A39" s="9"/>
      <c r="B39" s="158" t="s">
        <v>31</v>
      </c>
      <c r="C39" s="158"/>
      <c r="D39" s="158"/>
      <c r="E39" s="158"/>
      <c r="F39" s="158"/>
      <c r="G39" s="3">
        <f>SUM(G33:G38)</f>
        <v>31550</v>
      </c>
    </row>
    <row r="40" spans="1:7" ht="36" customHeight="1" x14ac:dyDescent="0.25">
      <c r="A40" s="9"/>
      <c r="B40" s="125"/>
      <c r="C40" s="125"/>
      <c r="D40" s="125"/>
      <c r="E40" s="125"/>
      <c r="F40" s="125"/>
      <c r="G40" s="125"/>
    </row>
    <row r="41" spans="1:7" ht="14.5" x14ac:dyDescent="0.25">
      <c r="A41" s="10" t="s">
        <v>32</v>
      </c>
      <c r="B41" s="126" t="s">
        <v>33</v>
      </c>
      <c r="C41" s="126"/>
      <c r="D41" s="126"/>
      <c r="E41" s="126"/>
      <c r="F41" s="126"/>
      <c r="G41" s="126"/>
    </row>
    <row r="42" spans="1:7" ht="14.5" thickBot="1" x14ac:dyDescent="0.3">
      <c r="A42" s="9"/>
      <c r="B42" s="125"/>
      <c r="C42" s="125"/>
      <c r="D42" s="125"/>
      <c r="E42" s="125"/>
      <c r="F42" s="125"/>
      <c r="G42" s="125"/>
    </row>
    <row r="43" spans="1:7" x14ac:dyDescent="0.25">
      <c r="A43" s="23">
        <v>1</v>
      </c>
      <c r="B43" s="129" t="s">
        <v>34</v>
      </c>
      <c r="C43" s="129"/>
      <c r="D43" s="129"/>
      <c r="E43" s="129"/>
      <c r="F43" s="129"/>
      <c r="G43" s="6">
        <v>6200</v>
      </c>
    </row>
    <row r="44" spans="1:7" x14ac:dyDescent="0.25">
      <c r="A44" s="25">
        <v>2</v>
      </c>
      <c r="B44" s="132" t="s">
        <v>35</v>
      </c>
      <c r="C44" s="132"/>
      <c r="D44" s="132"/>
      <c r="E44" s="132"/>
      <c r="F44" s="132"/>
      <c r="G44" s="7">
        <v>500</v>
      </c>
    </row>
    <row r="45" spans="1:7" x14ac:dyDescent="0.25">
      <c r="A45" s="23">
        <v>3</v>
      </c>
      <c r="B45" s="129" t="s">
        <v>97</v>
      </c>
      <c r="C45" s="129"/>
      <c r="D45" s="129"/>
      <c r="E45" s="129"/>
      <c r="F45" s="129"/>
      <c r="G45" s="5">
        <v>2800</v>
      </c>
    </row>
    <row r="46" spans="1:7" x14ac:dyDescent="0.25">
      <c r="A46" s="25">
        <v>4</v>
      </c>
      <c r="B46" s="132" t="s">
        <v>39</v>
      </c>
      <c r="C46" s="132"/>
      <c r="D46" s="132"/>
      <c r="E46" s="132"/>
      <c r="F46" s="132"/>
      <c r="G46" s="7">
        <f>+H65*0.12</f>
        <v>1080</v>
      </c>
    </row>
    <row r="47" spans="1:7" x14ac:dyDescent="0.25">
      <c r="A47" s="23">
        <v>5</v>
      </c>
      <c r="B47" s="129" t="s">
        <v>60</v>
      </c>
      <c r="C47" s="129"/>
      <c r="D47" s="129"/>
      <c r="E47" s="129"/>
      <c r="F47" s="129"/>
      <c r="G47" s="5">
        <f>400+100+3150+(6*240)+(3*150)+17600</f>
        <v>23140</v>
      </c>
    </row>
    <row r="48" spans="1:7" x14ac:dyDescent="0.25">
      <c r="A48" s="25">
        <v>6</v>
      </c>
      <c r="B48" s="132" t="s">
        <v>41</v>
      </c>
      <c r="C48" s="132"/>
      <c r="D48" s="132"/>
      <c r="E48" s="132"/>
      <c r="F48" s="132"/>
      <c r="G48" s="7">
        <v>2000</v>
      </c>
    </row>
    <row r="49" spans="1:8" x14ac:dyDescent="0.25">
      <c r="A49" s="23">
        <v>7</v>
      </c>
      <c r="B49" s="129" t="s">
        <v>42</v>
      </c>
      <c r="C49" s="129"/>
      <c r="D49" s="129"/>
      <c r="E49" s="129"/>
      <c r="F49" s="129"/>
      <c r="G49" s="5">
        <v>500</v>
      </c>
    </row>
    <row r="50" spans="1:8" ht="14.5" thickBot="1" x14ac:dyDescent="0.3">
      <c r="A50" s="9"/>
      <c r="B50" s="158" t="s">
        <v>43</v>
      </c>
      <c r="C50" s="158"/>
      <c r="D50" s="158"/>
      <c r="E50" s="158"/>
      <c r="F50" s="158"/>
      <c r="G50" s="3">
        <f>SUM(G43:G49)</f>
        <v>36220</v>
      </c>
    </row>
    <row r="51" spans="1:8" ht="15" customHeight="1" x14ac:dyDescent="0.25">
      <c r="A51" s="9"/>
      <c r="B51" s="125"/>
      <c r="C51" s="125"/>
      <c r="D51" s="125"/>
      <c r="E51" s="125"/>
      <c r="F51" s="125"/>
      <c r="G51" s="125"/>
    </row>
    <row r="52" spans="1:8" ht="14.5" x14ac:dyDescent="0.25">
      <c r="A52" s="10" t="s">
        <v>44</v>
      </c>
      <c r="B52" s="126" t="s">
        <v>45</v>
      </c>
      <c r="C52" s="126"/>
      <c r="D52" s="126"/>
      <c r="E52" s="126"/>
      <c r="F52" s="126"/>
      <c r="G52" s="126"/>
    </row>
    <row r="53" spans="1:8" ht="14.5" thickBot="1" x14ac:dyDescent="0.3">
      <c r="A53" s="9"/>
      <c r="B53" s="127"/>
      <c r="C53" s="127"/>
      <c r="D53" s="127"/>
      <c r="E53" s="127"/>
      <c r="F53" s="127"/>
      <c r="G53" s="127"/>
    </row>
    <row r="54" spans="1:8" x14ac:dyDescent="0.25">
      <c r="A54" s="23">
        <v>1</v>
      </c>
      <c r="B54" s="129" t="s">
        <v>80</v>
      </c>
      <c r="C54" s="129"/>
      <c r="D54" s="129"/>
      <c r="E54" s="129"/>
      <c r="F54" s="129"/>
      <c r="G54" s="6">
        <f>2750+1500+3500</f>
        <v>7750</v>
      </c>
    </row>
    <row r="55" spans="1:8" x14ac:dyDescent="0.25">
      <c r="A55" s="25">
        <v>2</v>
      </c>
      <c r="B55" s="132" t="s">
        <v>81</v>
      </c>
      <c r="C55" s="132"/>
      <c r="D55" s="132"/>
      <c r="E55" s="132"/>
      <c r="F55" s="132"/>
      <c r="G55" s="7">
        <f>1100+3000</f>
        <v>4100</v>
      </c>
    </row>
    <row r="56" spans="1:8" x14ac:dyDescent="0.25">
      <c r="A56" s="23">
        <v>3</v>
      </c>
      <c r="B56" s="129" t="s">
        <v>46</v>
      </c>
      <c r="C56" s="129"/>
      <c r="D56" s="129"/>
      <c r="E56" s="129"/>
      <c r="F56" s="129"/>
      <c r="G56" s="5">
        <v>1200</v>
      </c>
    </row>
    <row r="57" spans="1:8" x14ac:dyDescent="0.25">
      <c r="A57" s="25">
        <v>4</v>
      </c>
      <c r="B57" s="132" t="s">
        <v>79</v>
      </c>
      <c r="C57" s="132"/>
      <c r="D57" s="132"/>
      <c r="E57" s="132"/>
      <c r="F57" s="132"/>
      <c r="G57" s="7">
        <v>2350</v>
      </c>
    </row>
    <row r="58" spans="1:8" x14ac:dyDescent="0.25">
      <c r="A58" s="23">
        <v>5</v>
      </c>
      <c r="B58" s="129" t="s">
        <v>48</v>
      </c>
      <c r="C58" s="129"/>
      <c r="D58" s="129"/>
      <c r="E58" s="129"/>
      <c r="F58" s="129"/>
      <c r="G58" s="5">
        <v>200</v>
      </c>
    </row>
    <row r="59" spans="1:8" ht="14.5" thickBot="1" x14ac:dyDescent="0.3">
      <c r="A59" s="9"/>
      <c r="B59" s="158" t="s">
        <v>49</v>
      </c>
      <c r="C59" s="158"/>
      <c r="D59" s="158"/>
      <c r="E59" s="158"/>
      <c r="F59" s="158"/>
      <c r="G59" s="3">
        <f>SUM(G54:G58)</f>
        <v>15600</v>
      </c>
    </row>
    <row r="62" spans="1:8" x14ac:dyDescent="0.25">
      <c r="B62" s="132"/>
      <c r="C62" s="132"/>
      <c r="D62" s="132"/>
      <c r="E62" s="132"/>
      <c r="F62" s="132"/>
      <c r="G62" s="132"/>
    </row>
    <row r="63" spans="1:8" ht="14.5" x14ac:dyDescent="0.25">
      <c r="A63" s="156" t="s">
        <v>94</v>
      </c>
      <c r="B63" s="156"/>
      <c r="C63" s="156"/>
      <c r="D63" s="156"/>
      <c r="E63" s="156"/>
      <c r="F63" s="156"/>
      <c r="G63" s="156"/>
      <c r="H63" s="156"/>
    </row>
    <row r="64" spans="1:8" ht="14.5" thickBot="1" x14ac:dyDescent="0.3">
      <c r="A64" s="9"/>
      <c r="B64" s="125"/>
      <c r="C64" s="125"/>
      <c r="D64" s="125"/>
      <c r="E64" s="125"/>
      <c r="F64" s="125"/>
      <c r="G64" s="125"/>
    </row>
    <row r="65" spans="1:8" ht="15" thickBot="1" x14ac:dyDescent="0.3">
      <c r="A65" s="10" t="s">
        <v>11</v>
      </c>
      <c r="B65" s="126" t="s">
        <v>51</v>
      </c>
      <c r="C65" s="126"/>
      <c r="D65" s="126"/>
      <c r="E65" s="126"/>
      <c r="F65" s="126"/>
      <c r="H65" s="27">
        <v>9000</v>
      </c>
    </row>
    <row r="66" spans="1:8" ht="14" x14ac:dyDescent="0.25">
      <c r="A66" s="9"/>
      <c r="B66" s="125"/>
      <c r="C66" s="125"/>
      <c r="D66" s="125"/>
      <c r="E66" s="125"/>
      <c r="F66" s="125"/>
      <c r="G66" s="125"/>
    </row>
    <row r="67" spans="1:8" ht="15" thickBot="1" x14ac:dyDescent="0.3">
      <c r="A67" s="10" t="s">
        <v>23</v>
      </c>
      <c r="B67" s="126" t="s">
        <v>105</v>
      </c>
      <c r="C67" s="126"/>
      <c r="D67" s="126"/>
      <c r="E67" s="126"/>
      <c r="F67" s="126"/>
      <c r="G67" s="126"/>
    </row>
    <row r="68" spans="1:8" ht="14" x14ac:dyDescent="0.25">
      <c r="A68" s="11"/>
      <c r="B68" s="129" t="s">
        <v>102</v>
      </c>
      <c r="C68" s="129"/>
      <c r="D68" s="141"/>
      <c r="E68" s="141"/>
      <c r="F68" s="23"/>
      <c r="G68" s="23" t="s">
        <v>192</v>
      </c>
      <c r="H68" s="6">
        <v>10000</v>
      </c>
    </row>
    <row r="69" spans="1:8" ht="14" x14ac:dyDescent="0.25">
      <c r="A69" s="11"/>
      <c r="B69" s="132" t="s">
        <v>52</v>
      </c>
      <c r="C69" s="132"/>
      <c r="D69" s="142"/>
      <c r="E69" s="142"/>
      <c r="F69" s="25"/>
      <c r="G69" s="25" t="s">
        <v>110</v>
      </c>
      <c r="H69" s="7">
        <v>10000</v>
      </c>
    </row>
    <row r="70" spans="1:8" ht="14.5" thickBot="1" x14ac:dyDescent="0.3">
      <c r="A70" s="11"/>
      <c r="B70" s="158" t="s">
        <v>53</v>
      </c>
      <c r="C70" s="158"/>
      <c r="D70" s="158"/>
      <c r="E70" s="158"/>
      <c r="F70" s="158"/>
      <c r="G70" s="159"/>
      <c r="H70" s="3">
        <f>SUM(H68:H69)</f>
        <v>20000</v>
      </c>
    </row>
    <row r="71" spans="1:8" ht="14" x14ac:dyDescent="0.25">
      <c r="A71" s="11"/>
      <c r="B71" s="125"/>
      <c r="C71" s="125"/>
      <c r="D71" s="125"/>
      <c r="E71" s="125"/>
      <c r="F71" s="125"/>
      <c r="G71" s="125"/>
    </row>
    <row r="72" spans="1:8" ht="14.5" x14ac:dyDescent="0.25">
      <c r="A72" s="10" t="s">
        <v>32</v>
      </c>
      <c r="B72" s="126" t="s">
        <v>106</v>
      </c>
      <c r="C72" s="126"/>
      <c r="D72" s="126"/>
      <c r="E72" s="126"/>
      <c r="F72" s="126"/>
      <c r="G72" s="126"/>
    </row>
    <row r="73" spans="1:8" ht="14.5" thickBot="1" x14ac:dyDescent="0.3">
      <c r="A73" s="9"/>
      <c r="B73" s="125"/>
      <c r="C73" s="125"/>
      <c r="D73" s="125"/>
      <c r="E73" s="125"/>
      <c r="F73" s="125"/>
      <c r="G73" s="125"/>
    </row>
    <row r="74" spans="1:8" ht="14" x14ac:dyDescent="0.25">
      <c r="A74" s="9"/>
      <c r="B74" s="140" t="s">
        <v>76</v>
      </c>
      <c r="C74" s="140"/>
      <c r="D74" s="140"/>
      <c r="E74" s="140"/>
      <c r="F74" s="23"/>
      <c r="G74" s="23" t="s">
        <v>110</v>
      </c>
      <c r="H74" s="6">
        <v>40000</v>
      </c>
    </row>
    <row r="75" spans="1:8" ht="14" x14ac:dyDescent="0.25">
      <c r="A75" s="9"/>
      <c r="B75" s="146" t="s">
        <v>108</v>
      </c>
      <c r="C75" s="146"/>
      <c r="D75" s="146"/>
      <c r="E75" s="146"/>
      <c r="F75" s="25"/>
      <c r="G75" s="25" t="s">
        <v>110</v>
      </c>
      <c r="H75" s="7">
        <f>F18/2+F19/2</f>
        <v>17500</v>
      </c>
    </row>
    <row r="76" spans="1:8" ht="14" x14ac:dyDescent="0.25">
      <c r="A76" s="9"/>
      <c r="B76" s="146" t="s">
        <v>69</v>
      </c>
      <c r="C76" s="146"/>
      <c r="D76" s="146"/>
      <c r="E76" s="146"/>
      <c r="F76" s="25"/>
      <c r="G76" s="25" t="s">
        <v>110</v>
      </c>
      <c r="H76" s="7">
        <v>5000</v>
      </c>
    </row>
    <row r="77" spans="1:8" ht="14" x14ac:dyDescent="0.25">
      <c r="A77" s="9"/>
      <c r="B77" s="140" t="s">
        <v>70</v>
      </c>
      <c r="C77" s="140"/>
      <c r="D77" s="140"/>
      <c r="E77" s="140"/>
      <c r="F77" s="23"/>
      <c r="G77" s="23" t="s">
        <v>110</v>
      </c>
      <c r="H77" s="5">
        <v>7000</v>
      </c>
    </row>
    <row r="78" spans="1:8" ht="14" x14ac:dyDescent="0.25">
      <c r="A78" s="9"/>
      <c r="B78" s="146" t="s">
        <v>72</v>
      </c>
      <c r="C78" s="146"/>
      <c r="D78" s="146"/>
      <c r="E78" s="146"/>
      <c r="F78" s="25"/>
      <c r="G78" s="25" t="s">
        <v>110</v>
      </c>
      <c r="H78" s="7">
        <v>5000</v>
      </c>
    </row>
    <row r="79" spans="1:8" ht="14" x14ac:dyDescent="0.25">
      <c r="A79" s="9"/>
      <c r="B79" s="140" t="s">
        <v>77</v>
      </c>
      <c r="C79" s="140"/>
      <c r="D79" s="140"/>
      <c r="E79" s="140"/>
      <c r="F79" s="23"/>
      <c r="G79" s="23" t="s">
        <v>110</v>
      </c>
      <c r="H79" s="5">
        <v>6000</v>
      </c>
    </row>
    <row r="80" spans="1:8" ht="14" x14ac:dyDescent="0.25">
      <c r="A80" s="9"/>
      <c r="B80" s="146" t="s">
        <v>73</v>
      </c>
      <c r="C80" s="146"/>
      <c r="D80" s="146"/>
      <c r="E80" s="146"/>
      <c r="F80" s="25"/>
      <c r="G80" s="25" t="s">
        <v>110</v>
      </c>
      <c r="H80" s="7">
        <v>6000</v>
      </c>
    </row>
    <row r="81" spans="1:8" ht="14" x14ac:dyDescent="0.25">
      <c r="A81" s="9"/>
      <c r="B81" s="140" t="s">
        <v>74</v>
      </c>
      <c r="C81" s="140"/>
      <c r="D81" s="140"/>
      <c r="E81" s="140"/>
      <c r="F81" s="23"/>
      <c r="G81" s="23" t="s">
        <v>110</v>
      </c>
      <c r="H81" s="5">
        <v>8000</v>
      </c>
    </row>
    <row r="82" spans="1:8" ht="14" x14ac:dyDescent="0.25">
      <c r="A82" s="9"/>
      <c r="B82" s="146" t="s">
        <v>75</v>
      </c>
      <c r="C82" s="146"/>
      <c r="D82" s="146"/>
      <c r="E82" s="146"/>
      <c r="F82" s="25"/>
      <c r="G82" s="25" t="s">
        <v>110</v>
      </c>
      <c r="H82" s="7">
        <v>6000</v>
      </c>
    </row>
    <row r="83" spans="1:8" ht="14.5" thickBot="1" x14ac:dyDescent="0.3">
      <c r="A83" s="9"/>
      <c r="B83" s="158" t="s">
        <v>54</v>
      </c>
      <c r="C83" s="158"/>
      <c r="D83" s="158"/>
      <c r="E83" s="158"/>
      <c r="F83" s="158"/>
      <c r="G83" s="159"/>
      <c r="H83" s="3">
        <f>SUM(H74:H82)</f>
        <v>100500</v>
      </c>
    </row>
    <row r="84" spans="1:8" ht="36.75" customHeight="1" thickBot="1" x14ac:dyDescent="0.3">
      <c r="A84" s="9"/>
      <c r="B84" s="125"/>
      <c r="C84" s="125"/>
      <c r="D84" s="125"/>
      <c r="E84" s="125"/>
      <c r="F84" s="125"/>
      <c r="G84" s="28"/>
    </row>
    <row r="85" spans="1:8" ht="15" thickBot="1" x14ac:dyDescent="0.3">
      <c r="A85" s="10" t="s">
        <v>44</v>
      </c>
      <c r="B85" s="126" t="s">
        <v>55</v>
      </c>
      <c r="C85" s="126"/>
      <c r="D85" s="126"/>
      <c r="E85" s="126"/>
      <c r="F85" s="126"/>
      <c r="H85" s="29">
        <f>17600+2000+3500</f>
        <v>23100</v>
      </c>
    </row>
    <row r="86" spans="1:8" ht="14.5" thickBot="1" x14ac:dyDescent="0.3">
      <c r="A86" s="11"/>
      <c r="B86" s="125"/>
      <c r="C86" s="125"/>
      <c r="D86" s="125"/>
      <c r="E86" s="125"/>
      <c r="F86" s="125"/>
      <c r="H86" s="28"/>
    </row>
    <row r="87" spans="1:8" ht="15" thickBot="1" x14ac:dyDescent="0.3">
      <c r="A87" s="10" t="s">
        <v>56</v>
      </c>
      <c r="B87" s="126" t="s">
        <v>57</v>
      </c>
      <c r="C87" s="126"/>
      <c r="D87" s="126"/>
      <c r="E87" s="126"/>
      <c r="F87" s="126"/>
      <c r="H87" s="29">
        <v>10000</v>
      </c>
    </row>
    <row r="88" spans="1:8" ht="14.5" thickBot="1" x14ac:dyDescent="0.3">
      <c r="A88" s="9"/>
      <c r="B88" s="125"/>
      <c r="C88" s="125"/>
      <c r="D88" s="125"/>
      <c r="E88" s="125"/>
      <c r="F88" s="125"/>
      <c r="H88" s="9"/>
    </row>
    <row r="89" spans="1:8" ht="14.5" thickBot="1" x14ac:dyDescent="0.3">
      <c r="A89" s="9"/>
      <c r="B89" s="139" t="s">
        <v>95</v>
      </c>
      <c r="C89" s="139"/>
      <c r="D89" s="139"/>
      <c r="E89" s="139"/>
      <c r="F89" s="139"/>
      <c r="H89" s="29">
        <f>SUM(H65,H70,H83,H85,H87)</f>
        <v>162600</v>
      </c>
    </row>
    <row r="90" spans="1:8" ht="14.5" thickBot="1" x14ac:dyDescent="0.3">
      <c r="A90" s="9"/>
      <c r="B90" s="139" t="s">
        <v>96</v>
      </c>
      <c r="C90" s="139"/>
      <c r="D90" s="139"/>
      <c r="E90" s="139"/>
      <c r="G90" s="29">
        <f>SUM(G28,G39,G50,G59)</f>
        <v>152173.57449999999</v>
      </c>
    </row>
    <row r="91" spans="1:8" ht="14" x14ac:dyDescent="0.25">
      <c r="A91" s="9"/>
      <c r="B91" s="9"/>
      <c r="C91" s="9"/>
      <c r="D91" s="9"/>
      <c r="E91" s="9"/>
      <c r="F91" s="9"/>
      <c r="G91" s="9"/>
    </row>
    <row r="92" spans="1:8" ht="14" x14ac:dyDescent="0.25">
      <c r="A92" s="9"/>
      <c r="E92" s="15"/>
      <c r="F92" s="9"/>
      <c r="G92" s="30"/>
    </row>
    <row r="93" spans="1:8" x14ac:dyDescent="0.25">
      <c r="F93" s="31"/>
    </row>
    <row r="96" spans="1:8" x14ac:dyDescent="0.25">
      <c r="G96" s="32"/>
    </row>
  </sheetData>
  <sheetProtection selectLockedCells="1"/>
  <mergeCells count="88">
    <mergeCell ref="B6:G6"/>
    <mergeCell ref="A1:H1"/>
    <mergeCell ref="B2:G2"/>
    <mergeCell ref="A3:H3"/>
    <mergeCell ref="B4:G4"/>
    <mergeCell ref="B5:G5"/>
    <mergeCell ref="B16:D16"/>
    <mergeCell ref="B7:D7"/>
    <mergeCell ref="B8:D8"/>
    <mergeCell ref="F8:F10"/>
    <mergeCell ref="G8:G10"/>
    <mergeCell ref="B9:D9"/>
    <mergeCell ref="B10:D10"/>
    <mergeCell ref="B11:D11"/>
    <mergeCell ref="B12:D12"/>
    <mergeCell ref="B13:D13"/>
    <mergeCell ref="B14:D14"/>
    <mergeCell ref="B15:D15"/>
    <mergeCell ref="B31:G31"/>
    <mergeCell ref="B17:D17"/>
    <mergeCell ref="B18:D18"/>
    <mergeCell ref="B19:D19"/>
    <mergeCell ref="B20:D20"/>
    <mergeCell ref="B21:D21"/>
    <mergeCell ref="B23:F23"/>
    <mergeCell ref="B24:F24"/>
    <mergeCell ref="B25:F25"/>
    <mergeCell ref="B26:F26"/>
    <mergeCell ref="B27:F27"/>
    <mergeCell ref="B28:F28"/>
    <mergeCell ref="B44:F44"/>
    <mergeCell ref="B32:G32"/>
    <mergeCell ref="B33:D33"/>
    <mergeCell ref="B34:D34"/>
    <mergeCell ref="B36:D36"/>
    <mergeCell ref="B37:F37"/>
    <mergeCell ref="B38:F38"/>
    <mergeCell ref="B39:F39"/>
    <mergeCell ref="B40:G40"/>
    <mergeCell ref="B41:G41"/>
    <mergeCell ref="B42:G42"/>
    <mergeCell ref="B43:F43"/>
    <mergeCell ref="B56:F56"/>
    <mergeCell ref="B45:F45"/>
    <mergeCell ref="B46:F46"/>
    <mergeCell ref="B47:F47"/>
    <mergeCell ref="B48:F48"/>
    <mergeCell ref="B49:F49"/>
    <mergeCell ref="B50:F50"/>
    <mergeCell ref="B51:G51"/>
    <mergeCell ref="B52:G52"/>
    <mergeCell ref="B53:G53"/>
    <mergeCell ref="B54:F54"/>
    <mergeCell ref="B55:F55"/>
    <mergeCell ref="B69:C69"/>
    <mergeCell ref="D69:E69"/>
    <mergeCell ref="B57:F57"/>
    <mergeCell ref="B58:F58"/>
    <mergeCell ref="B59:F59"/>
    <mergeCell ref="B62:G62"/>
    <mergeCell ref="A63:H63"/>
    <mergeCell ref="B64:G64"/>
    <mergeCell ref="B65:F65"/>
    <mergeCell ref="B66:G66"/>
    <mergeCell ref="B67:G67"/>
    <mergeCell ref="B68:C68"/>
    <mergeCell ref="D68:E68"/>
    <mergeCell ref="B81:E81"/>
    <mergeCell ref="B70:G70"/>
    <mergeCell ref="B71:G71"/>
    <mergeCell ref="B72:G72"/>
    <mergeCell ref="B73:G73"/>
    <mergeCell ref="B74:E74"/>
    <mergeCell ref="B75:E75"/>
    <mergeCell ref="B76:E76"/>
    <mergeCell ref="B77:E77"/>
    <mergeCell ref="B78:E78"/>
    <mergeCell ref="B79:E79"/>
    <mergeCell ref="B80:E80"/>
    <mergeCell ref="B88:F88"/>
    <mergeCell ref="B89:F89"/>
    <mergeCell ref="B90:E90"/>
    <mergeCell ref="B82:E82"/>
    <mergeCell ref="B83:G83"/>
    <mergeCell ref="B84:F84"/>
    <mergeCell ref="B85:F85"/>
    <mergeCell ref="B86:F86"/>
    <mergeCell ref="B87:F87"/>
  </mergeCells>
  <pageMargins left="0.59055118110236227" right="0.59055118110236227" top="0.98425196850393704" bottom="0.78740157480314965" header="0.51181102362204722" footer="0.51181102362204722"/>
  <pageSetup paperSize="9" scale="83" fitToHeight="0" orientation="portrait" horizontalDpi="4294967295" r:id="rId1"/>
  <headerFooter alignWithMargins="0"/>
  <rowBreaks count="1" manualBreakCount="1">
    <brk id="6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B363E3AF13A54AB917603041659F27" ma:contentTypeVersion="101" ma:contentTypeDescription="Crée un document." ma:contentTypeScope="" ma:versionID="0cdfaaf3721cae719aaa28d66ab53f52">
  <xsd:schema xmlns:xsd="http://www.w3.org/2001/XMLSchema" xmlns:xs="http://www.w3.org/2001/XMLSchema" xmlns:p="http://schemas.microsoft.com/office/2006/metadata/properties" xmlns:ns2="baca8b24-b88c-4a83-a798-c5fa15891487" xmlns:ns3="10704732-6287-4ea2-b7fc-be5580af5f2c" targetNamespace="http://schemas.microsoft.com/office/2006/metadata/properties" ma:root="true" ma:fieldsID="165d056b43678e8b936975daa1686678" ns2:_="" ns3:_="">
    <xsd:import namespace="baca8b24-b88c-4a83-a798-c5fa15891487"/>
    <xsd:import namespace="10704732-6287-4ea2-b7fc-be5580af5f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ca8b24-b88c-4a83-a798-c5fa158914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7" nillable="true" ma:displayName="Balises d’images_0" ma:hidden="true" ma:internalName="lcf76f155ced4ddcb4097134ff3c332f">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704732-6287-4ea2-b7fc-be5580af5f2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d344c42-140c-4cd4-8c01-a8d6828e46b2}" ma:internalName="TaxCatchAll" ma:showField="CatchAllData" ma:web="10704732-6287-4ea2-b7fc-be5580af5f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0704732-6287-4ea2-b7fc-be5580af5f2c" xsi:nil="true"/>
    <lcf76f155ced4ddcb4097134ff3c332f xmlns="baca8b24-b88c-4a83-a798-c5fa15891487" xsi:nil="true"/>
  </documentManagement>
</p:properties>
</file>

<file path=customXml/itemProps1.xml><?xml version="1.0" encoding="utf-8"?>
<ds:datastoreItem xmlns:ds="http://schemas.openxmlformats.org/officeDocument/2006/customXml" ds:itemID="{1CBF919A-27B9-4837-9A6E-BF4A61249C0D}"/>
</file>

<file path=customXml/itemProps2.xml><?xml version="1.0" encoding="utf-8"?>
<ds:datastoreItem xmlns:ds="http://schemas.openxmlformats.org/officeDocument/2006/customXml" ds:itemID="{1A487B13-5385-4FF5-BB9D-60FDB0E14AC3}"/>
</file>

<file path=customXml/itemProps3.xml><?xml version="1.0" encoding="utf-8"?>
<ds:datastoreItem xmlns:ds="http://schemas.openxmlformats.org/officeDocument/2006/customXml" ds:itemID="{B5271968-EED8-4A42-924B-89897CBDA7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19</vt:i4>
      </vt:variant>
      <vt:variant>
        <vt:lpstr>Plages nommées</vt:lpstr>
      </vt:variant>
      <vt:variant>
        <vt:i4>3</vt:i4>
      </vt:variant>
    </vt:vector>
  </HeadingPairs>
  <TitlesOfParts>
    <vt:vector size="22" baseType="lpstr">
      <vt:lpstr>Événement culturel</vt:lpstr>
      <vt:lpstr>Événement sportif</vt:lpstr>
      <vt:lpstr>Autre événement</vt:lpstr>
      <vt:lpstr>Budget exploitation VdF</vt:lpstr>
      <vt:lpstr>Nicati-de Luze</vt:lpstr>
      <vt:lpstr>Emilie Gourd</vt:lpstr>
      <vt:lpstr>Canton VD-Budget</vt:lpstr>
      <vt:lpstr>Canton VD-Financement</vt:lpstr>
      <vt:lpstr>Ville de Lausanne</vt:lpstr>
      <vt:lpstr>SSA</vt:lpstr>
      <vt:lpstr>Champoud</vt:lpstr>
      <vt:lpstr>Leenaards</vt:lpstr>
      <vt:lpstr>Fond. suisse des interprètes</vt:lpstr>
      <vt:lpstr>Fond. UBS pour la culture</vt:lpstr>
      <vt:lpstr>Fond. Ernst Göhner</vt:lpstr>
      <vt:lpstr>Fond. Famille Sandoz</vt:lpstr>
      <vt:lpstr>Fond. Nestlé pour l'Art</vt:lpstr>
      <vt:lpstr>Fond. Marcel Regamey</vt:lpstr>
      <vt:lpstr>Suisa</vt:lpstr>
      <vt:lpstr>'Autre événement'!Zone_d_impression</vt:lpstr>
      <vt:lpstr>'Événement culturel'!Zone_d_impression</vt:lpstr>
      <vt:lpstr>'Ville de Lausanne'!Zone_d_impression</vt:lpstr>
    </vt:vector>
  </TitlesOfParts>
  <Company>Echallens Région Tourisme;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Commission culture et tourisme - Gros d'Vaud</dc:creator>
  <cp:lastModifiedBy>Natacha Chapuis</cp:lastModifiedBy>
  <cp:lastPrinted>2025-02-16T23:47:16Z</cp:lastPrinted>
  <dcterms:created xsi:type="dcterms:W3CDTF">2005-08-21T10:37:09Z</dcterms:created>
  <dcterms:modified xsi:type="dcterms:W3CDTF">2025-02-27T00:40:32Z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0x0101004CB363E3AF13A54AB917603041659F27</vt:lpwstr>
  </property>
  <property fmtid="{D5CDD505-2E9C-101B-9397-08002B2CF9AE}" pid="3" name="Order">
    <vt:r8>427200</vt:r8>
  </property>
</Properties>
</file>